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TEC-Toolbox\ErgoDATA Calculators 2023\Completed 2023 Calculators\"/>
    </mc:Choice>
  </mc:AlternateContent>
  <xr:revisionPtr revIDLastSave="0" documentId="13_ncr:1_{ECC2B3F8-E33C-4E01-B626-1A8427F69509}" xr6:coauthVersionLast="47" xr6:coauthVersionMax="47" xr10:uidLastSave="{00000000-0000-0000-0000-000000000000}"/>
  <bookViews>
    <workbookView xWindow="-120" yWindow="-120" windowWidth="29040" windowHeight="15720" tabRatio="769" xr2:uid="{00000000-000D-0000-FFFF-FFFF00000000}"/>
  </bookViews>
  <sheets>
    <sheet name="2-Handed Vert &amp; Lat Push Calc" sheetId="14" r:id="rId1"/>
    <sheet name="Pics" sheetId="15" state="hidden" r:id="rId2"/>
    <sheet name="2-Hand Vertical Push Females" sheetId="6" r:id="rId3"/>
    <sheet name="2-Hand Vertical Push Males" sheetId="10" r:id="rId4"/>
    <sheet name="2-Hand Lateral Push Females" sheetId="11" r:id="rId5"/>
    <sheet name="2-Hand Lateral Push Males" sheetId="13" r:id="rId6"/>
  </sheets>
  <definedNames>
    <definedName name="ExertLeft">Pics!$B$4</definedName>
    <definedName name="ExertRight">Pics!$B$5</definedName>
    <definedName name="Pictures">INDIRECT('2-Handed Vert &amp; Lat Push Calc'!$R$18)</definedName>
    <definedName name="PushDown">Pics!$B$2</definedName>
    <definedName name="PushUp">Pics!$B$3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14" l="1"/>
  <c r="F30" i="14" l="1"/>
  <c r="F28" i="14"/>
  <c r="F24" i="14" l="1"/>
  <c r="F26" i="14"/>
  <c r="G28" i="14" l="1"/>
  <c r="G30" i="14"/>
  <c r="G26" i="14"/>
  <c r="G24" i="14"/>
  <c r="A30" i="14"/>
  <c r="A28" i="14"/>
  <c r="A24" i="14"/>
  <c r="A26" i="14"/>
  <c r="T13" i="14"/>
  <c r="T12" i="14"/>
  <c r="E14" i="14"/>
  <c r="L26" i="14" l="1"/>
  <c r="N26" i="14" s="1"/>
  <c r="L28" i="14"/>
  <c r="N28" i="14" s="1"/>
  <c r="L30" i="14"/>
  <c r="N30" i="14" s="1"/>
  <c r="L24" i="14" l="1"/>
  <c r="N24" i="14" s="1"/>
  <c r="B32" i="14" s="1"/>
  <c r="L32" i="14" s="1"/>
</calcChain>
</file>

<file path=xl/sharedStrings.xml><?xml version="1.0" encoding="utf-8"?>
<sst xmlns="http://schemas.openxmlformats.org/spreadsheetml/2006/main" count="164" uniqueCount="79">
  <si>
    <t>Right Angle</t>
  </si>
  <si>
    <t>Fully Extended Out in Front</t>
  </si>
  <si>
    <t>ARM POSTURE</t>
  </si>
  <si>
    <t>Percent Capable</t>
  </si>
  <si>
    <t>Frequency</t>
  </si>
  <si>
    <t>Repetitive</t>
  </si>
  <si>
    <t>Occasional</t>
  </si>
  <si>
    <t xml:space="preserve"> Infrequent</t>
  </si>
  <si>
    <t xml:space="preserve"> Static</t>
  </si>
  <si>
    <t>Once</t>
  </si>
  <si>
    <t>Based on limb length of a 95th percentile anthropometric model.</t>
  </si>
  <si>
    <t>Frequency Definitions</t>
  </si>
  <si>
    <t>&gt; 5 efforts per minute</t>
  </si>
  <si>
    <t>Repetitive:</t>
  </si>
  <si>
    <t>Occasional:</t>
  </si>
  <si>
    <t>Infrequent:</t>
  </si>
  <si>
    <t>Static:</t>
  </si>
  <si>
    <t>Once:</t>
  </si>
  <si>
    <t>1-5 efforts per minute AND &lt; 20 seconds of continuous effort</t>
  </si>
  <si>
    <t>&lt; 1 effort per minute AND &lt; 6 seconds of continuous effort</t>
  </si>
  <si>
    <t>&gt; 20 seconds of continuous effort</t>
  </si>
  <si>
    <t>One effort per shift</t>
  </si>
  <si>
    <t>Push Down</t>
  </si>
  <si>
    <t>TYPE OF EFFORT</t>
  </si>
  <si>
    <t>Push Up</t>
  </si>
  <si>
    <t>Maximum Acceptable Force of Two-Handed LATERAL PUSH For Females (lbs)</t>
  </si>
  <si>
    <t>Maximum Acceptable Force of Two-Handed VERTICAL PUSH For Females (lbs)</t>
  </si>
  <si>
    <t>Maximum Acceptable Force of Two-Handed VERTICAL PUSH For Males (lbs)</t>
  </si>
  <si>
    <t>Maximum Acceptable Force of Two-Handed LATERAL PUSH For Males (lbs)</t>
  </si>
  <si>
    <t>EXERT LEFT</t>
  </si>
  <si>
    <t>EXERT RIGHT</t>
  </si>
  <si>
    <t>Notes</t>
  </si>
  <si>
    <t>green/red status</t>
  </si>
  <si>
    <t>RESULTS</t>
  </si>
  <si>
    <t>lbs</t>
  </si>
  <si>
    <t>Static:   &gt; 20 seconds of continuous effort</t>
  </si>
  <si>
    <t>Repetitive:   &gt; 5 efforts per minute</t>
  </si>
  <si>
    <t>Occasional:   1-5 efforts per minute AND &lt; 20 seconds of continuous effort</t>
  </si>
  <si>
    <t>Gender</t>
  </si>
  <si>
    <t>Infrequent:   &lt; 1 effort per minute AND &lt; 6 seconds of continuous effort</t>
  </si>
  <si>
    <t>75%</t>
  </si>
  <si>
    <t>Female</t>
  </si>
  <si>
    <t>Lateral</t>
  </si>
  <si>
    <t>Once per shift</t>
  </si>
  <si>
    <t>90%</t>
  </si>
  <si>
    <t>Male</t>
  </si>
  <si>
    <t>Direction</t>
  </si>
  <si>
    <t>Evaluator:</t>
  </si>
  <si>
    <t>Dept:</t>
  </si>
  <si>
    <t>Supervisor:</t>
  </si>
  <si>
    <t>Company:</t>
  </si>
  <si>
    <t>Task:</t>
  </si>
  <si>
    <t>Date:</t>
  </si>
  <si>
    <t>Two-Handed</t>
  </si>
  <si>
    <t>Vertical/Lateral PUSHING Calculator</t>
  </si>
  <si>
    <t>Vertical</t>
  </si>
  <si>
    <t>Exert Left</t>
  </si>
  <si>
    <t>Exert Right</t>
  </si>
  <si>
    <t>pushing down</t>
  </si>
  <si>
    <t>pushing up</t>
  </si>
  <si>
    <t>exerting left</t>
  </si>
  <si>
    <t>exerting right</t>
  </si>
  <si>
    <t xml:space="preserve">Type of Effort </t>
  </si>
  <si>
    <t xml:space="preserve">Frequency </t>
  </si>
  <si>
    <t xml:space="preserve">Actual Force </t>
  </si>
  <si>
    <t>Text in this column only appears if B12 = Lateral</t>
  </si>
  <si>
    <t>PUSHING VARIABLES</t>
  </si>
  <si>
    <t>Source: Eastman Kodak (1986). Ergonomic Design for People at Work, Volume 2. New York, N.Y.: International Thomson Publishing, Inc. pp 390, 474.</t>
  </si>
  <si>
    <t>Source: Regents of the University of Michigan (2000). University of Michigan 3DSSPP 4.21.</t>
  </si>
  <si>
    <t>2x</t>
  </si>
  <si>
    <t>Version 2.0</t>
  </si>
  <si>
    <t>Type of Effort</t>
  </si>
  <si>
    <t>Effort Pic</t>
  </si>
  <si>
    <t>Image Cell Name</t>
  </si>
  <si>
    <t>Xlookup Function</t>
  </si>
  <si>
    <t>PushDown</t>
  </si>
  <si>
    <t>PushUp</t>
  </si>
  <si>
    <t>ExertLeft</t>
  </si>
  <si>
    <t>ExertRight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</si>
</sst>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20"/>
      <color rgb="FF990000"/>
      <name val="Arial"/>
      <family val="2"/>
    </font>
    <font>
      <b/>
      <sz val="16"/>
      <color rgb="FF99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C3D4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34" xfId="0" applyFont="1" applyBorder="1"/>
    <xf numFmtId="2" fontId="2" fillId="0" borderId="34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6" fillId="0" borderId="0" xfId="0" applyNumberFormat="1" applyFont="1"/>
    <xf numFmtId="0" fontId="8" fillId="0" borderId="0" xfId="0" applyFont="1"/>
    <xf numFmtId="164" fontId="2" fillId="0" borderId="34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9" fillId="0" borderId="0" xfId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10" fillId="0" borderId="0" xfId="1" applyFont="1" applyAlignment="1">
      <alignment vertical="center"/>
    </xf>
    <xf numFmtId="0" fontId="5" fillId="0" borderId="0" xfId="1" applyAlignment="1">
      <alignment vertical="center"/>
    </xf>
    <xf numFmtId="0" fontId="5" fillId="0" borderId="0" xfId="1" applyAlignment="1">
      <alignment horizontal="left" vertical="center"/>
    </xf>
    <xf numFmtId="0" fontId="5" fillId="0" borderId="7" xfId="1" applyBorder="1" applyAlignment="1">
      <alignment vertical="center"/>
    </xf>
    <xf numFmtId="0" fontId="5" fillId="0" borderId="21" xfId="1" applyBorder="1" applyAlignment="1">
      <alignment vertical="center"/>
    </xf>
    <xf numFmtId="0" fontId="12" fillId="0" borderId="21" xfId="1" applyFont="1" applyBorder="1" applyAlignment="1">
      <alignment horizontal="right" vertical="center"/>
    </xf>
    <xf numFmtId="0" fontId="12" fillId="0" borderId="32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0" borderId="22" xfId="1" applyFont="1" applyBorder="1" applyAlignment="1">
      <alignment horizontal="right" vertical="center"/>
    </xf>
    <xf numFmtId="0" fontId="5" fillId="0" borderId="40" xfId="1" applyBorder="1" applyAlignment="1">
      <alignment vertical="center"/>
    </xf>
    <xf numFmtId="0" fontId="5" fillId="0" borderId="41" xfId="1" applyBorder="1" applyAlignment="1">
      <alignment vertical="center"/>
    </xf>
    <xf numFmtId="0" fontId="5" fillId="0" borderId="42" xfId="1" applyBorder="1" applyAlignment="1">
      <alignment vertical="center"/>
    </xf>
    <xf numFmtId="0" fontId="3" fillId="0" borderId="0" xfId="0" applyFont="1"/>
    <xf numFmtId="2" fontId="7" fillId="0" borderId="31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0" xfId="0" applyFont="1"/>
    <xf numFmtId="0" fontId="1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2" borderId="33" xfId="1" applyFont="1" applyFill="1" applyBorder="1" applyAlignment="1" applyProtection="1">
      <alignment horizontal="left" vertical="center"/>
      <protection locked="0"/>
    </xf>
    <xf numFmtId="0" fontId="9" fillId="2" borderId="39" xfId="1" applyFont="1" applyFill="1" applyBorder="1" applyAlignment="1" applyProtection="1">
      <alignment horizontal="left" vertical="center"/>
      <protection locked="0"/>
    </xf>
    <xf numFmtId="0" fontId="11" fillId="0" borderId="0" xfId="1" applyFont="1" applyAlignment="1">
      <alignment horizontal="left" vertical="center"/>
    </xf>
    <xf numFmtId="0" fontId="9" fillId="2" borderId="0" xfId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14" fontId="9" fillId="2" borderId="33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top" wrapText="1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3">
    <dxf>
      <fill>
        <patternFill>
          <bgColor rgb="FF25C6FF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rgb="FF000000"/>
        </patternFill>
      </fill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990000"/>
      <color rgb="FF80C3D4"/>
      <color rgb="FF25C6FF"/>
      <color rgb="FF2FC9FF"/>
      <color rgb="FFCCFFFF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26160</xdr:colOff>
      <xdr:row>0</xdr:row>
      <xdr:rowOff>19050</xdr:rowOff>
    </xdr:from>
    <xdr:ext cx="623955" cy="59279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160" y="19050"/>
          <a:ext cx="623955" cy="59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21167</xdr:colOff>
          <xdr:row>11</xdr:row>
          <xdr:rowOff>0</xdr:rowOff>
        </xdr:from>
        <xdr:to>
          <xdr:col>9</xdr:col>
          <xdr:colOff>0</xdr:colOff>
          <xdr:row>21</xdr:row>
          <xdr:rowOff>10583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A97A2230-329D-49D7-80C5-233A37D75174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ictures" spid="_x0000_s104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117667" y="2487083"/>
              <a:ext cx="1381125" cy="200025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190504</xdr:colOff>
      <xdr:row>1</xdr:row>
      <xdr:rowOff>323850</xdr:rowOff>
    </xdr:from>
    <xdr:to>
      <xdr:col>1</xdr:col>
      <xdr:colOff>1226142</xdr:colOff>
      <xdr:row>1</xdr:row>
      <xdr:rowOff>1695450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1874F9-6435-AE48-5737-4B2B3FD395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24" t="12734" r="28799" b="9638"/>
        <a:stretch/>
      </xdr:blipFill>
      <xdr:spPr>
        <a:xfrm>
          <a:off x="1304929" y="514350"/>
          <a:ext cx="1035638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268055</xdr:colOff>
      <xdr:row>3</xdr:row>
      <xdr:rowOff>323850</xdr:rowOff>
    </xdr:from>
    <xdr:to>
      <xdr:col>1</xdr:col>
      <xdr:colOff>1148591</xdr:colOff>
      <xdr:row>3</xdr:row>
      <xdr:rowOff>1695450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D1C1164-9EF9-292B-0C80-4D576E794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480" y="4514850"/>
          <a:ext cx="880536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268055</xdr:colOff>
      <xdr:row>4</xdr:row>
      <xdr:rowOff>352425</xdr:rowOff>
    </xdr:from>
    <xdr:to>
      <xdr:col>1</xdr:col>
      <xdr:colOff>1148591</xdr:colOff>
      <xdr:row>4</xdr:row>
      <xdr:rowOff>1724025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A9E5606-AED3-8FDE-1A73-68709F7A2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480" y="6543675"/>
          <a:ext cx="880536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474065</xdr:colOff>
      <xdr:row>2</xdr:row>
      <xdr:rowOff>228600</xdr:rowOff>
    </xdr:from>
    <xdr:to>
      <xdr:col>1</xdr:col>
      <xdr:colOff>942582</xdr:colOff>
      <xdr:row>2</xdr:row>
      <xdr:rowOff>1783080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BEAF524-C91B-56DA-913B-8FEEE263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490" y="2419350"/>
          <a:ext cx="468517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W42"/>
  <sheetViews>
    <sheetView tabSelected="1" zoomScale="90" zoomScaleNormal="90" workbookViewId="0">
      <selection activeCell="G12" sqref="G12:H12"/>
    </sheetView>
  </sheetViews>
  <sheetFormatPr defaultColWidth="9.140625" defaultRowHeight="15" x14ac:dyDescent="0.2"/>
  <cols>
    <col min="1" max="1" width="18.140625" style="1" bestFit="1" customWidth="1"/>
    <col min="2" max="5" width="9.140625" style="1"/>
    <col min="6" max="6" width="14.85546875" style="1" bestFit="1" customWidth="1"/>
    <col min="7" max="8" width="40.7109375" style="1" customWidth="1"/>
    <col min="9" max="9" width="21" style="1" customWidth="1"/>
    <col min="10" max="10" width="9.140625" style="1" hidden="1" customWidth="1"/>
    <col min="11" max="11" width="18.42578125" style="1" hidden="1" customWidth="1"/>
    <col min="12" max="16" width="9.140625" style="1" hidden="1" customWidth="1"/>
    <col min="17" max="17" width="36.42578125" style="1" hidden="1" customWidth="1"/>
    <col min="18" max="18" width="23.85546875" style="1" hidden="1" customWidth="1"/>
    <col min="19" max="19" width="9.140625" style="1" hidden="1" customWidth="1"/>
    <col min="20" max="20" width="28.28515625" style="1" hidden="1" customWidth="1"/>
    <col min="21" max="21" width="9.140625" style="1" hidden="1" customWidth="1"/>
    <col min="22" max="22" width="75.28515625" style="1" hidden="1" customWidth="1"/>
    <col min="23" max="23" width="9.140625" style="1" hidden="1" customWidth="1"/>
    <col min="24" max="16384" width="9.140625" style="1"/>
  </cols>
  <sheetData>
    <row r="1" spans="1:22" ht="26.25" x14ac:dyDescent="0.25">
      <c r="A1" s="73" t="s">
        <v>53</v>
      </c>
      <c r="B1" s="73"/>
      <c r="C1" s="73"/>
      <c r="D1" s="73"/>
      <c r="E1" s="73"/>
      <c r="F1" s="73"/>
      <c r="G1" s="73"/>
      <c r="H1" s="73"/>
      <c r="K1" s="51"/>
      <c r="T1" s="51"/>
    </row>
    <row r="2" spans="1:22" ht="26.25" x14ac:dyDescent="0.4">
      <c r="A2" s="74" t="s">
        <v>54</v>
      </c>
      <c r="B2" s="74"/>
      <c r="C2" s="74"/>
      <c r="D2" s="74"/>
      <c r="E2" s="74"/>
      <c r="F2" s="74"/>
      <c r="G2" s="74"/>
      <c r="H2" s="74"/>
    </row>
    <row r="3" spans="1:22" ht="15.75" thickBot="1" x14ac:dyDescent="0.25">
      <c r="A3" s="41"/>
      <c r="B3" s="40"/>
      <c r="C3" s="40"/>
      <c r="D3" s="40"/>
      <c r="E3" s="40"/>
      <c r="F3" s="40"/>
      <c r="G3" s="40"/>
      <c r="H3" s="40"/>
    </row>
    <row r="4" spans="1:22" ht="15.75" thickTop="1" x14ac:dyDescent="0.2">
      <c r="A4" s="50"/>
      <c r="B4" s="49"/>
      <c r="C4" s="49"/>
      <c r="D4" s="49"/>
      <c r="E4" s="49"/>
      <c r="F4" s="49"/>
      <c r="G4" s="49"/>
      <c r="H4" s="48"/>
    </row>
    <row r="5" spans="1:22" x14ac:dyDescent="0.2">
      <c r="A5" s="47" t="s">
        <v>52</v>
      </c>
      <c r="B5" s="75"/>
      <c r="C5" s="65"/>
      <c r="D5" s="65"/>
      <c r="E5" s="65"/>
      <c r="F5" s="46" t="s">
        <v>51</v>
      </c>
      <c r="G5" s="65"/>
      <c r="H5" s="66"/>
    </row>
    <row r="6" spans="1:22" x14ac:dyDescent="0.2">
      <c r="A6" s="47" t="s">
        <v>50</v>
      </c>
      <c r="B6" s="65"/>
      <c r="C6" s="65"/>
      <c r="D6" s="65"/>
      <c r="E6" s="65"/>
      <c r="F6" s="46" t="s">
        <v>49</v>
      </c>
      <c r="G6" s="65"/>
      <c r="H6" s="66"/>
    </row>
    <row r="7" spans="1:22" x14ac:dyDescent="0.2">
      <c r="A7" s="47" t="s">
        <v>48</v>
      </c>
      <c r="B7" s="65"/>
      <c r="C7" s="65"/>
      <c r="D7" s="65"/>
      <c r="E7" s="65"/>
      <c r="F7" s="46" t="s">
        <v>47</v>
      </c>
      <c r="G7" s="65"/>
      <c r="H7" s="66"/>
    </row>
    <row r="8" spans="1:22" ht="15.75" thickBot="1" x14ac:dyDescent="0.25">
      <c r="A8" s="45"/>
      <c r="B8" s="43"/>
      <c r="C8" s="43"/>
      <c r="D8" s="43"/>
      <c r="E8" s="43"/>
      <c r="F8" s="44"/>
      <c r="G8" s="43"/>
      <c r="H8" s="42"/>
    </row>
    <row r="9" spans="1:22" ht="15.75" thickTop="1" x14ac:dyDescent="0.2">
      <c r="A9" s="41"/>
      <c r="B9" s="40"/>
      <c r="C9" s="40"/>
      <c r="D9" s="40"/>
      <c r="E9" s="40"/>
      <c r="F9" s="40"/>
      <c r="G9" s="40"/>
      <c r="H9" s="40"/>
      <c r="T9" s="63" t="s">
        <v>65</v>
      </c>
    </row>
    <row r="10" spans="1:22" ht="18" x14ac:dyDescent="0.2">
      <c r="A10" s="67" t="s">
        <v>66</v>
      </c>
      <c r="B10" s="67"/>
      <c r="C10" s="67"/>
      <c r="D10" s="67"/>
      <c r="E10" s="67"/>
      <c r="F10" s="40"/>
      <c r="G10" s="40"/>
      <c r="H10" s="40"/>
      <c r="T10" s="63"/>
    </row>
    <row r="11" spans="1:22" ht="15.75" x14ac:dyDescent="0.25">
      <c r="A11" s="37"/>
      <c r="B11" s="37"/>
      <c r="C11" s="37"/>
      <c r="D11" s="37"/>
      <c r="E11" s="37"/>
      <c r="F11" s="39"/>
      <c r="G11" s="39"/>
      <c r="H11" s="39"/>
      <c r="R11" s="51" t="s">
        <v>73</v>
      </c>
      <c r="T11" s="64"/>
    </row>
    <row r="12" spans="1:22" ht="15.75" x14ac:dyDescent="0.25">
      <c r="A12" s="37" t="s">
        <v>46</v>
      </c>
      <c r="B12" s="68"/>
      <c r="C12" s="68"/>
      <c r="D12" s="37"/>
      <c r="E12" s="37"/>
      <c r="F12" s="27" t="s">
        <v>62</v>
      </c>
      <c r="G12" s="70" t="s">
        <v>22</v>
      </c>
      <c r="H12" s="70"/>
      <c r="I12" s="69"/>
      <c r="K12" s="1" t="s">
        <v>55</v>
      </c>
      <c r="M12" s="1" t="s">
        <v>45</v>
      </c>
      <c r="O12" s="38" t="s">
        <v>44</v>
      </c>
      <c r="Q12" s="1" t="s">
        <v>22</v>
      </c>
      <c r="R12" s="62" t="s">
        <v>75</v>
      </c>
      <c r="T12" s="28" t="str">
        <f>IF(B12="Lateral", "At Right Angle","")</f>
        <v/>
      </c>
      <c r="V12" s="1" t="s">
        <v>43</v>
      </c>
    </row>
    <row r="13" spans="1:22" x14ac:dyDescent="0.2">
      <c r="A13" s="26"/>
      <c r="B13" s="26"/>
      <c r="C13" s="26"/>
      <c r="D13" s="26"/>
      <c r="E13" s="26"/>
      <c r="F13" s="26"/>
      <c r="G13" s="26"/>
      <c r="H13" s="26"/>
      <c r="I13" s="69"/>
      <c r="K13" s="1" t="s">
        <v>42</v>
      </c>
      <c r="M13" s="1" t="s">
        <v>41</v>
      </c>
      <c r="O13" s="38" t="s">
        <v>40</v>
      </c>
      <c r="Q13" s="1" t="s">
        <v>24</v>
      </c>
      <c r="R13" s="62" t="s">
        <v>76</v>
      </c>
      <c r="T13" s="28" t="str">
        <f>IF(B12="Lateral", "Fully Extended Out in Front","")</f>
        <v/>
      </c>
      <c r="V13" s="1" t="s">
        <v>39</v>
      </c>
    </row>
    <row r="14" spans="1:22" ht="15.75" x14ac:dyDescent="0.25">
      <c r="A14" s="35" t="s">
        <v>38</v>
      </c>
      <c r="B14" s="70" t="s">
        <v>41</v>
      </c>
      <c r="C14" s="70"/>
      <c r="D14" s="26"/>
      <c r="E14" s="72" t="str">
        <f>IF(B12="Lateral", "Lateral Arm Posture", "")</f>
        <v/>
      </c>
      <c r="F14" s="72"/>
      <c r="G14" s="71"/>
      <c r="H14" s="71"/>
      <c r="I14" s="69"/>
      <c r="Q14" s="1" t="s">
        <v>56</v>
      </c>
      <c r="R14" s="62" t="s">
        <v>77</v>
      </c>
      <c r="V14" s="1" t="s">
        <v>37</v>
      </c>
    </row>
    <row r="15" spans="1:22" x14ac:dyDescent="0.2">
      <c r="A15" s="26"/>
      <c r="B15" s="36"/>
      <c r="C15" s="26"/>
      <c r="D15" s="26"/>
      <c r="E15" s="26"/>
      <c r="F15" s="26"/>
      <c r="G15" s="26"/>
      <c r="H15" s="26"/>
      <c r="I15" s="69"/>
      <c r="Q15" s="1" t="s">
        <v>57</v>
      </c>
      <c r="R15" s="62" t="s">
        <v>78</v>
      </c>
      <c r="V15" s="1" t="s">
        <v>36</v>
      </c>
    </row>
    <row r="16" spans="1:22" ht="15.75" x14ac:dyDescent="0.25">
      <c r="A16" s="35" t="s">
        <v>3</v>
      </c>
      <c r="B16" s="82" t="s">
        <v>40</v>
      </c>
      <c r="C16" s="82"/>
      <c r="D16" s="26"/>
      <c r="E16" s="26"/>
      <c r="F16" s="27" t="s">
        <v>63</v>
      </c>
      <c r="G16" s="70"/>
      <c r="H16" s="70"/>
      <c r="I16" s="69"/>
      <c r="V16" s="1" t="s">
        <v>35</v>
      </c>
    </row>
    <row r="17" spans="1:18" ht="15.75" x14ac:dyDescent="0.25">
      <c r="A17" s="26"/>
      <c r="B17" s="36"/>
      <c r="C17" s="26"/>
      <c r="D17" s="26"/>
      <c r="E17" s="26"/>
      <c r="F17" s="26"/>
      <c r="G17" s="26"/>
      <c r="H17" s="26"/>
      <c r="I17" s="69"/>
      <c r="R17" s="51" t="s">
        <v>74</v>
      </c>
    </row>
    <row r="18" spans="1:18" x14ac:dyDescent="0.2">
      <c r="A18" s="26"/>
      <c r="B18" s="36"/>
      <c r="C18" s="26"/>
      <c r="D18" s="26"/>
      <c r="E18" s="26"/>
      <c r="F18" s="26"/>
      <c r="G18" s="26"/>
      <c r="H18" s="26"/>
      <c r="I18" s="69"/>
      <c r="R18" s="1" t="str">
        <f>_xlfn.XLOOKUP(G12,Q12:Q15,R12:R15)</f>
        <v>PushDown</v>
      </c>
    </row>
    <row r="19" spans="1:18" ht="15.75" x14ac:dyDescent="0.25">
      <c r="A19" s="26"/>
      <c r="B19" s="36"/>
      <c r="C19" s="26"/>
      <c r="D19" s="26"/>
      <c r="E19" s="26"/>
      <c r="F19" s="27" t="s">
        <v>64</v>
      </c>
      <c r="G19" s="59"/>
      <c r="H19" s="26" t="s">
        <v>34</v>
      </c>
      <c r="I19" s="69"/>
    </row>
    <row r="20" spans="1:18" x14ac:dyDescent="0.2">
      <c r="A20" s="26"/>
      <c r="B20" s="26"/>
      <c r="C20" s="26"/>
      <c r="D20" s="26"/>
      <c r="E20" s="26"/>
      <c r="F20" s="26"/>
      <c r="G20" s="26"/>
      <c r="H20" s="26"/>
      <c r="I20" s="69"/>
    </row>
    <row r="21" spans="1:18" ht="17.25" customHeight="1" x14ac:dyDescent="0.2">
      <c r="A21" s="26"/>
      <c r="B21" s="26"/>
      <c r="C21" s="26"/>
      <c r="D21" s="26"/>
      <c r="E21" s="26"/>
      <c r="F21" s="26"/>
      <c r="G21" s="26"/>
      <c r="H21" s="26"/>
      <c r="I21" s="69"/>
    </row>
    <row r="22" spans="1:18" ht="18" x14ac:dyDescent="0.25">
      <c r="A22" s="33" t="s">
        <v>33</v>
      </c>
      <c r="B22" s="26"/>
      <c r="C22" s="26"/>
      <c r="D22" s="26"/>
      <c r="E22" s="26"/>
      <c r="F22" s="26"/>
      <c r="G22" s="26"/>
      <c r="H22" s="26"/>
    </row>
    <row r="23" spans="1:18" ht="18.75" thickBot="1" x14ac:dyDescent="0.3">
      <c r="A23" s="33"/>
      <c r="B23" s="26"/>
      <c r="C23" s="26"/>
      <c r="D23" s="26"/>
      <c r="E23" s="26"/>
      <c r="F23" s="26"/>
      <c r="G23" s="26"/>
      <c r="H23" s="26"/>
      <c r="N23" s="58" t="s">
        <v>69</v>
      </c>
    </row>
    <row r="24" spans="1:18" ht="17.25" thickTop="1" thickBot="1" x14ac:dyDescent="0.3">
      <c r="A24" s="76" t="str">
        <f>IF(AND(B12="Vertical", G12="Push Down"), "Recommended Limit", "")</f>
        <v/>
      </c>
      <c r="B24" s="76"/>
      <c r="C24" s="76"/>
      <c r="D24" s="76"/>
      <c r="E24" s="77"/>
      <c r="F24" s="52" t="str">
        <f>IF((AND(B12="Vertical",B14="Male",B16="90%",G12="Push Down",G16="Once per shift")),'2-Hand Vertical Push Males'!C5,IF((AND(B12="Vertical",B14="Male",B16="90%",G12="Push Down",G16="Infrequent:   &lt; 1 effort per minute AND &lt; 6 seconds of continuous effort")),'2-Hand Vertical Push Males'!D5,IF((AND(B12="Vertical",B14="Male",B16="90%",G12="Push Down",G16="Occasional:   1-5 efforts per minute AND &lt; 20 seconds of continuous effort")),'2-Hand Vertical Push Males'!E5,IF((AND(B12="Vertical",B14="Male",B16="90%",G12="Push Down",G16="Repetitive:   &gt; 5 efforts per minute")),'2-Hand Vertical Push Males'!F5,IF((AND(B12="Vertical",B14="Male",B16="90%",G12="Push Down",G16="Static:   &gt; 20 seconds of continuous effort")),'2-Hand Vertical Push Males'!G5,
IF((AND(B12="Vertical",B14="Male",B16="75%",G12="Push Down",G16="Once per shift")),'2-Hand Vertical Push Males'!C6,IF((AND(B12="Vertical",B14="Male",B16="75%",G12="Push Down",G16="Infrequent:   &lt; 1 effort per minute AND &lt; 6 seconds of continuous effort")),'2-Hand Vertical Push Males'!D6,IF((AND(B12="Vertical",B14="Male",B16="75%",G12="Push Down",G16="Occasional:   1-5 efforts per minute AND &lt; 20 seconds of continuous effort")),'2-Hand Vertical Push Males'!E6,IF((AND(B12="Vertical",B14="Male",B16="75%",G12="Push Down",G16="Repetitive:   &gt; 5 efforts per minute")),'2-Hand Vertical Push Males'!F6,IF((AND(B12="Vertical",B14="Male",B16="75%",G12="Push Down",G16="Static:   &gt; 20 seconds of continuous effort")),'2-Hand Vertical Push Males'!G6,
IF((AND(B12="Vertical",B14="Female",B16="90%",G12="Push Down",G16="Once per shift")),'2-Hand Vertical Push Females'!C5,IF((AND(B12="Vertical",B14="Female",B16="90%",G12="Push Down",G16="Infrequent:   &lt; 1 effort per minute AND &lt; 6 seconds of continuous effort")),'2-Hand Vertical Push Females'!D5,IF((AND(B12="Vertical",B14="Female",B16="90%",G12="Push Down",G16="Occasional:   1-5 efforts per minute AND &lt; 20 seconds of continuous effort")),'2-Hand Vertical Push Females'!E5,IF((AND(B12="Vertical",B14="Female",B16="90%",G12="Push Down",G16="Repetitive:   &gt; 5 efforts per minute")),'2-Hand Vertical Push Females'!F5,IF((AND(B12="Vertical",B14="Female",B16="90%",G12="Push Down",G16="Static:   &gt; 20 seconds of continuous effort")),'2-Hand Vertical Push Females'!G5,
IF((AND(B12="Vertical",B14="Female",B16="75%",G12="Push Down",G16="Once per shift")),'2-Hand Vertical Push Females'!C6,IF((AND(B12="Vertical",B14="Female",B16="75%",G12="Push Down",G16="Infrequent:   &lt; 1 effort per minute AND &lt; 6 seconds of continuous effort")),'2-Hand Vertical Push Females'!D6,IF((AND(B12="Vertical",B14="Female",B16="75%",G12="Push Down",G16="Occasional:   1-5 efforts per minute AND &lt; 20 seconds of continuous effort")),'2-Hand Vertical Push Females'!E6,IF((AND(B12="Vertical",B14="Female",B16="75%",G12="Push Down",G16="Repetitive:   &gt; 5 efforts per minute")),'2-Hand Vertical Push Females'!F6,IF((AND(B12="Vertical",B14="Female",B16="75%",G12="Push Down",G16="Static:   &gt; 20 seconds of continuous effort")),'2-Hand Vertical Push Females'!G6,
IF((OR(B12="",B14="",B16="",G12="",G14="",G16="")),"",IF(B12="Lateral","",""))))))))))))))))))))))</f>
        <v/>
      </c>
      <c r="G24" s="26" t="str">
        <f>IF(AND(B12="Vertical", G12="Push Down"), "lbs   (pushing down)","")</f>
        <v/>
      </c>
      <c r="H24" s="26"/>
      <c r="K24" s="1" t="s">
        <v>58</v>
      </c>
      <c r="L24" s="34" t="str">
        <f>F24</f>
        <v/>
      </c>
      <c r="N24" s="28" t="str">
        <f>IF(L24="","",VALUE(L24)*2)</f>
        <v/>
      </c>
    </row>
    <row r="25" spans="1:18" ht="3.95" customHeight="1" thickTop="1" thickBot="1" x14ac:dyDescent="0.3">
      <c r="A25" s="33"/>
      <c r="B25" s="26"/>
      <c r="C25" s="26"/>
      <c r="D25" s="26"/>
      <c r="E25" s="26"/>
      <c r="F25" s="32"/>
      <c r="G25" s="26"/>
      <c r="H25" s="26"/>
      <c r="L25" s="31"/>
    </row>
    <row r="26" spans="1:18" ht="17.25" thickTop="1" thickBot="1" x14ac:dyDescent="0.3">
      <c r="A26" s="76" t="str">
        <f>IF(AND(B12="Vertical", G12="Push Up"), "Recommended Limit ", "")</f>
        <v/>
      </c>
      <c r="B26" s="76"/>
      <c r="C26" s="76"/>
      <c r="D26" s="76"/>
      <c r="E26" s="77"/>
      <c r="F26" s="30" t="str">
        <f>IF((AND(B12="Vertical",B14="Male",B16="90%",G12="Push Up",G16="Once per shift")),'2-Hand Vertical Push Males'!C7,IF((AND(B12="Vertical",B14="Male",B16="90%",G12="Push Up",G16="Infrequent:   &lt; 1 effort per minute AND &lt; 6 seconds of continuous effort")),'2-Hand Vertical Push Males'!D7,IF((AND(B12="Vertical",B14="Male",B16="90%",G12="Push Up",G16="Occasional:   1-5 efforts per minute AND &lt; 20 seconds of continuous effort")),'2-Hand Vertical Push Males'!E7,IF((AND(B12="Vertical",B14="Male",B16="90%",G12="Push Up",G16="Repetitive:   &gt; 5 efforts per minute")),'2-Hand Vertical Push Males'!F7,IF((AND(B12="Vertical",B14="Male",B16="90%",G12="Push Up",G16="Static:   &gt; 20 seconds of continuous effort")),'2-Hand Vertical Push Males'!G7,
IF((AND(B12="Vertical",B14="Male",B16="75%",G12="Push Up",G16="Once per shift")),'2-Hand Vertical Push Males'!C8,IF((AND(B12="Vertical",B14="Male",B16="75%",G12="Push Up",G16="Infrequent:   &lt; 1 effort per minute AND &lt; 6 seconds of continuous effort")),'2-Hand Vertical Push Males'!D8,IF((AND(B12="Vertical",B14="Male",B16="75%",G12="Push Up",G16="Occasional:   1-5 efforts per minute AND &lt; 20 seconds of continuous effort")),'2-Hand Vertical Push Males'!E8,IF((AND(B12="Vertical",B14="Male",B16="75%",G12="Push Up",G16="Repetitive:   &gt; 5 efforts per minute")),'2-Hand Vertical Push Males'!F8,IF((AND(B12="Vertical",B14="Male",B16="75%",G12="Push Up",G16="Static:   &gt; 20 seconds of continuous effort")),'2-Hand Vertical Push Males'!G8,
IF((AND(B12="Vertical",B14="Female",B16="90%",G12="Push Up",G16="Once per shift")),'2-Hand Vertical Push Females'!C7,IF((AND(B12="Vertical",B14="Female",B16="90%",G12="Push Up",G16="Infrequent:   &lt; 1 effort per minute AND &lt; 6 seconds of continuous effort")),'2-Hand Vertical Push Females'!D7,IF((AND(B12="Vertical",B14="Female",B16="90%",G12="Push Up",G16="Occasional:   1-5 efforts per minute AND &lt; 20 seconds of continuous effort")),'2-Hand Vertical Push Females'!E7,IF((AND(B12="Vertical",B14="Female",B16="90%",G12="Push Up",G16="Repetitive:   &gt; 5 efforts per minute")),'2-Hand Vertical Push Females'!F7,IF((AND(B12="Vertical",B14="Female",B16="90%",G12="Push Up",G16="Static:   &gt; 20 seconds of continuous effort")),'2-Hand Vertical Push Females'!G7,
IF((AND(B12="Vertical",B14="Female",B16="75%",G12="Push Up",G16="Once per shift")),'2-Hand Vertical Push Females'!C8,IF((AND(B12="Vertical",B14="Female",B16="75%",G12="Push Up",G16="Infrequent:   &lt; 1 effort per minute AND &lt; 6 seconds of continuous effort")),'2-Hand Vertical Push Females'!D8,IF((AND(B12="Vertical",B14="Female",B16="75%",G12="Push Up",G16="Occasional:   1-5 efforts per minute AND &lt; 20 seconds of continuous effort")),'2-Hand Vertical Push Females'!E8,IF((AND(B12="Vertical",B14="Female",B16="75%",G12="Push Up",G16="Repetitive:   &gt; 5 efforts per minute")),'2-Hand Vertical Push Females'!F8,IF((AND(B12="Vertical",B14="Female",B16="75%",G12="Push Up",G16="Static:   &gt; 20 seconds of continuous effort")),'2-Hand Vertical Push Females'!G8,
IF((OR(B12="",B14="",B16="",G12="",G14="",G16="")),"",IF(B12="Lateral","",""))))))))))))))))))))))</f>
        <v/>
      </c>
      <c r="G26" s="26" t="str">
        <f>IF(AND(B12="Vertical", G12="Push Up"), "lbs   (pushing up)","")</f>
        <v/>
      </c>
      <c r="H26" s="26"/>
      <c r="K26" s="1" t="s">
        <v>59</v>
      </c>
      <c r="L26" s="29" t="str">
        <f>F26</f>
        <v/>
      </c>
      <c r="N26" s="28" t="str">
        <f>IF(L26="","",VALUE(L26)*2)</f>
        <v/>
      </c>
    </row>
    <row r="27" spans="1:18" ht="3.95" customHeight="1" thickTop="1" thickBot="1" x14ac:dyDescent="0.3">
      <c r="A27" s="33"/>
      <c r="B27" s="26"/>
      <c r="C27" s="26"/>
      <c r="D27" s="26"/>
      <c r="E27" s="26"/>
      <c r="F27" s="32"/>
      <c r="G27" s="26"/>
      <c r="H27" s="26"/>
      <c r="L27" s="31"/>
    </row>
    <row r="28" spans="1:18" ht="17.25" thickTop="1" thickBot="1" x14ac:dyDescent="0.3">
      <c r="A28" s="76" t="str">
        <f>IF(AND(B12="Lateral", G12="Exert Left"), "Recommended Limit ", "")</f>
        <v/>
      </c>
      <c r="B28" s="76"/>
      <c r="C28" s="76"/>
      <c r="D28" s="76"/>
      <c r="E28" s="77"/>
      <c r="F28" s="52" t="str">
        <f>IF((AND(B12="Lateral",B14="Male",B16="90%",G12="Exert Left",G14="At Right Angle",G16="Once per shift")),'2-Hand Lateral Push Males'!D5,IF((AND(B12="Lateral",B14="Male",B16="90%",G12="Exert Left",G14="At Right Angle",G16="Infrequent:   &lt; 1 effort per minute AND &lt; 6 seconds of continuous effort")),'2-Hand Lateral Push Males'!E5,IF((AND(B12="Lateral",B14="Male",B16="90%",G12="Exert Left",G14="At Right Angle",G16="Occasional:   1-5 efforts per minute AND &lt; 20 seconds of continuous effort")),'2-Hand Lateral Push Males'!F5,IF((AND(B12="Lateral",B14="Male",B16="90%",G12="Exert Left",G14="At Right Angle",G16="Repetitive:   &gt; 5 efforts per minute")),'2-Hand Lateral Push Males'!G5,IF((AND(B12="Lateral",B14="Male",B16="90%",G12="Exert Left",G14="At Right Angle",G16="Static:   &gt; 20 seconds of continuous effort")),'2-Hand Lateral Push Males'!H5,
IF((AND(B12="Lateral",B14="Male",B16="75%",G12="Exert Left",G14="At Right Angle",G16="Once per shift")),'2-Hand Lateral Push Males'!D6,IF((AND(B12="Lateral",B14="Male",B16="75%",G12="Exert Left",G14="At Right Angle",G16="Infrequent:   &lt; 1 effort per minute AND &lt; 6 seconds of continuous effort")),'2-Hand Lateral Push Males'!E6,IF((AND(B12="Lateral",B14="Male",B16="75%",G12="Exert Left",G14="At Right Angle",G16="Occasional:   1-5 efforts per minute AND &lt; 20 seconds of continuous effort")),'2-Hand Lateral Push Males'!F6,IF((AND(B12="Lateral",B14="Male",B16="75%",G12="Exert Left",G14="At Right Angle",G16="Repetitive:   &gt; 5 efforts per minute")),'2-Hand Lateral Push Males'!G6,IF((AND(B12="Lateral",B14="Male",B16="75%",G12="Exert Left",G14="At Right Angle",G16="Static:   &gt; 20 seconds of continuous effort")),'2-Hand Lateral Push Males'!H6,
IF((AND(B12="Lateral",B14="Male",B16="90%",G12="Exert Left",G14="Fully Extended Out in Front",G16="Once per shift")),'2-Hand Lateral Push Males'!D7,IF((AND(B12="Lateral",B14="Male",B16="90%",G12="Exert Left",G14="Fully Extended Out in Front",G16="Infrequent:   &lt; 1 effort per minute AND &lt; 6 seconds of continuous effort")),'2-Hand Lateral Push Males'!E7,IF((AND(B12="Lateral",B14="Male",B16="90%",G12="Exert Left",G14="Fully Extended Out in Front",G16="Occasional:   1-5 efforts per minute AND &lt; 20 seconds of continuous effort")),'2-Hand Lateral Push Males'!F7,IF((AND(B12="Lateral",B14="Male",B16="90%",G12="Exert Left",G14="Fully Extended Out in Front",G16="Repetitive:   &gt; 5 efforts per minute")),'2-Hand Lateral Push Males'!G7,IF((AND(B12="Lateral",B14="Male",B16="90%",G12="Exert Left",G14="Fully Extended Out in Front",G16="Static:   &gt; 20 seconds of continuous effort")),'2-Hand Lateral Push Males'!H7,
IF((AND(B12="Lateral",B14="Male",B16="75%",G12="Exert Left",G14="Fully Extended Out in Front",G16="Once per shift")),'2-Hand Lateral Push Males'!D8,IF((AND(B12="Lateral",B14="Male",B16="75%",G12="Exert Left",G14="Fully Extended Out in Front",G16="Infrequent:   &lt; 1 effort per minute AND &lt; 6 seconds of continuous effort")),'2-Hand Lateral Push Males'!E8,IF((AND(B12="Lateral",B14="Male",B16="75%",G12="Exert Left",G14="Fully Extended Out in Front",G16="Occasional:   1-5 efforts per minute AND &lt; 20 seconds of continuous effort")),'2-Hand Lateral Push Males'!F8,IF((AND(B12="Lateral",B14="Male",B16="75%",G12="Exert Left",G14="Fully Extended Out in Front",G16="Repetitive:   &gt; 5 efforts per minute")),'2-Hand Lateral Push Males'!G8,IF((AND(B12="Lateral",B14="Male",B16="75%",G12="Exert Left",G14="Fully Extended Out in Front",G16="Static:   &gt; 20 seconds of continuous effort")),'2-Hand Lateral Push Males'!H8,
IF((AND(B12="Lateral",B14="Female",B16="90%",G12="Exert Left",G14="At Right Angle",G16="Once per shift")),'2-Hand Lateral Push Females'!D5,IF((AND(B12="Lateral",B14="Female",B16="90%",G12="Exert Left",G14="At Right Angle",G16="Infrequent:   &lt; 1 effort per minute AND &lt; 6 seconds of continuous effort")),'2-Hand Lateral Push Females'!E5,IF((AND(B12="Lateral",B14="Female",B16="90%",G12="Exert Left",G14="At Right Angle",G16="Occasional:   1-5 efforts per minute AND &lt; 20 seconds of continuous effort")),'2-Hand Lateral Push Females'!F5,IF((AND(B12="Lateral",B14="Female",B16="90%",G12="Exert Left",G14="At Right Angle",G16="Repetitive:   &gt; 5 efforts per minute")),'2-Hand Lateral Push Females'!G5,IF((AND(B12="Lateral",B14="Female",B16="90%",G12="Exert Left",G14="At Right Angle",G16="Static:   &gt; 20 seconds of continuous effort")),'2-Hand Lateral Push Females'!H5,
IF((AND(B12="Lateral",B14="Female",B16="75%",G12="Exert Left",G14="At Right Angle",G16="Once per shift")),'2-Hand Lateral Push Females'!D6,IF((AND(B12="Lateral",B14="Female",B16="75%",G12="Exert Left",G14="At Right Angle",G16="Infrequent:   &lt; 1 effort per minute AND &lt; 6 seconds of continuous effort")),'2-Hand Lateral Push Females'!E6,IF((AND(B12="Lateral",B14="Female",B16="75%",G12="Exert Left",G14="At Right Angle",G16="Occasional:   1-5 efforts per minute AND &lt; 20 seconds of continuous effort")),'2-Hand Lateral Push Females'!F6,IF((AND(B12="Lateral",B14="Female",B16="75%",G12="Exert Left",G14="At Right Angle",G16="Repetitive:   &gt; 5 efforts per minute")),'2-Hand Lateral Push Females'!G6,IF((AND(B12="Lateral",B14="Female",B16="75%",G12="Exert Left",G14="At Right Angle",G16="Static:   &gt; 20 seconds of continuous effort")),'2-Hand Lateral Push Females'!H6,
IF((AND(B12="Lateral",B14="Female",B16="90%",G12="Exert Left",G14="Fully Extended Out in Front",G16="Once per shift")),'2-Hand Lateral Push Females'!D7,IF((AND(B12="Lateral",B14="Female",B16="90%",G12="Exert Left",G14="Fully Extended Out in Front",G16="Infrequent:   &lt; 1 effort per minute AND &lt; 6 seconds of continuous effort")),'2-Hand Lateral Push Females'!E7,IF((AND(B12="Lateral",B14="Female",B16="90%",G12="Exert Left",G14="Fully Extended Out in Front",G16="Occasional:   1-5 efforts per minute AND &lt; 20 seconds of continuous effort")),'2-Hand Lateral Push Females'!F7,IF((AND(B12="Lateral",B14="Female",B16="90%",G12="Exert Left",G14="Fully Extended Out in Front",G16="Repetitive:   &gt; 5 efforts per minute")),'2-Hand Lateral Push Females'!G7,IF((AND(B12="Lateral",B14="Female",B16="90%",G12="Exert Left",G14="Fully Extended Out in Front",G16="Static:   &gt; 20 seconds of continuous effort")),'2-Hand Lateral Push Females'!H7,
IF((AND(B12="Lateral",B14="Female",B16="75%",G12="Exert Left",G14="Fully Extended Out in Front",G16="Once per shift")),'2-Hand Lateral Push Females'!D8,IF((AND(B12="Lateral",B14="Female",B16="75%",G12="Exert Left",G14="Fully Extended Out in Front",G16="Infrequent:   &lt; 1 effort per minute AND &lt; 6 seconds of continuous effort")),'2-Hand Lateral Push Females'!E8,IF((AND(B12="Lateral",B14="Female",B16="75%",G12="Exert Left",G14="Fully Extended Out in Front",G16="Occasional:   1-5 efforts per minute AND &lt; 20 seconds of continuous effort")),'2-Hand Lateral Push Females'!F8,IF((AND(B12="Lateral",B14="Female",B16="75%",G12="Exert Left",G14="Fully Extended Out in Front",G16="Repetitive:   &gt; 5 efforts per minute")),'2-Hand Lateral Push Females'!G8,IF((AND(B12="Lateral",B14="Female",B16="75%",G12="Exert Left",G14="Fully Extended Out in Front",G16="Static:   &gt; 20 seconds of continuous effort")),'2-Hand Lateral Push Females'!H8,
IF((OR(B12="",B14="",B16="",G12="",G14="",G16="")),"",IF(B12="Lateral","",""))))))))))))))))))))))))))))))))))))))))))</f>
        <v/>
      </c>
      <c r="G28" s="26" t="str">
        <f>IF(AND(B12="Lateral", G12="Exert Left"), "lbs   (exerting to the left)","")</f>
        <v/>
      </c>
      <c r="H28" s="26"/>
      <c r="K28" s="1" t="s">
        <v>60</v>
      </c>
      <c r="L28" s="29" t="str">
        <f>F28</f>
        <v/>
      </c>
      <c r="N28" s="28" t="str">
        <f>IF(L28="","",VALUE(L28)*2)</f>
        <v/>
      </c>
    </row>
    <row r="29" spans="1:18" ht="3.95" customHeight="1" thickTop="1" thickBot="1" x14ac:dyDescent="0.25">
      <c r="A29" s="26"/>
      <c r="B29" s="26"/>
      <c r="C29" s="26"/>
      <c r="D29" s="26"/>
      <c r="E29" s="26"/>
      <c r="F29" s="32"/>
      <c r="G29" s="26"/>
      <c r="H29" s="26"/>
      <c r="L29" s="31"/>
    </row>
    <row r="30" spans="1:18" ht="17.25" thickTop="1" thickBot="1" x14ac:dyDescent="0.3">
      <c r="A30" s="76" t="str">
        <f>IF(AND(B12="Lateral", G12="Exert Right"), "Recommended Limit ", "")</f>
        <v/>
      </c>
      <c r="B30" s="76"/>
      <c r="C30" s="76"/>
      <c r="D30" s="76"/>
      <c r="E30" s="77"/>
      <c r="F30" s="30" t="str">
        <f>IF((AND(B12="Lateral",B14="Male",B16="90%",G12="Exert Right",G14="At Right Angle",G16="Once per shift")),'2-Hand Lateral Push Males'!D9,IF((AND(B12="Lateral",B14="Male",B16="90%",G12="Exert Right",G14="At Right Angle",G16="Infrequent:   &lt; 1 effort per minute AND &lt; 6 seconds of continuous effort")),'2-Hand Lateral Push Males'!E9,IF((AND(B12="Lateral",B14="Male",B16="90%",G12="Exert Right",G14="At Right Angle",G16="Occasional:   1-5 efforts per minute AND &lt; 20 seconds of continuous effort")),'2-Hand Lateral Push Males'!F9,IF((AND(B12="Lateral",B14="Male",B16="90%",G12="Exert Right",G14="At Right Angle",G16="Repetitive:   &gt; 5 efforts per minute")),'2-Hand Lateral Push Males'!G9,IF((AND(B12="Lateral",B14="Male",B16="90%",G12="Exert Right",G14="At Right Angle",G16="Static:   &gt; 20 seconds of continuous effort")),'2-Hand Lateral Push Males'!H9,
IF((AND(B12="Lateral",B14="Male",B16="75%",G12="Exert Right",G14="At Right Angle",G16="Once per shift")),'2-Hand Lateral Push Males'!D10,IF((AND(B12="Lateral",B14="Male",B16="75%",G12="Exert Right",G14="At Right Angle",G16="Infrequent:   &lt; 1 effort per minute AND &lt; 6 seconds of continuous effort")),'2-Hand Lateral Push Males'!E10,IF((AND(B12="Lateral",B14="Male",B16="75%",G12="Exert Right",G14="At Right Angle",G16="Occasional:   1-5 efforts per minute AND &lt; 20 seconds of continuous effort")),'2-Hand Lateral Push Males'!F10,IF((AND(B12="Lateral",B14="Male",B16="75%",G12="Exert Right",G14="At Right Angle",G16="Repetitive:   &gt; 5 efforts per minute")),'2-Hand Lateral Push Males'!G10,IF((AND(B12="Lateral",B14="Male",B16="75%",G12="Exert Right",G14="At Right Angle",G16="Static:   &gt; 20 seconds of continuous effort")),'2-Hand Lateral Push Males'!H10,
IF((AND(B12="Lateral",B14="Male",B16="90%",G12="Exert Right",G14="Fully Extended Out in Front",G16="Once per shift")),'2-Hand Lateral Push Males'!D11,IF((AND(B12="Lateral",B14="Male",B16="90%",G12="Exert Right",G14="Fully Extended Out in Front",G16="Infrequent:   &lt; 1 effort per minute AND &lt; 6 seconds of continuous effort")),'2-Hand Lateral Push Males'!E11,IF((AND(B12="Lateral",B14="Male",B16="90%",G12="Exert Right",G14="Fully Extended Out in Front",G16="Occasional:   1-5 efforts per minute AND &lt; 20 seconds of continuous effort")),'2-Hand Lateral Push Males'!F11,IF((AND(B12="Lateral",B14="Male",B16="90%",G12="Exert Right",G14="Fully Extended Out in Front",G16="Repetitive:   &gt; 5 efforts per minute")),'2-Hand Lateral Push Males'!G11,IF((AND(B12="Lateral",B14="Male",B16="90%",G12="Exert Right",G14="Fully Extended Out in Front",G16="Static:   &gt; 20 seconds of continuous effort")),'2-Hand Lateral Push Males'!H11,
IF((AND(B12="Lateral",B14="Male",B16="75%",G12="Exert Right",G14="Fully Extended Out in Front",G16="Once per shift")),'2-Hand Lateral Push Males'!D12,IF((AND(B12="Lateral",B14="Male",B16="75%",G12="Exert Right",G14="Fully Extended Out in Front",G16="Infrequent:   &lt; 1 effort per minute AND &lt; 6 seconds of continuous effort")),'2-Hand Lateral Push Males'!E12,IF((AND(B12="Lateral",B14="Male",B16="75%",G12="Exert Right",G14="Fully Extended Out in Front",G16="Occasional:   1-5 efforts per minute AND &lt; 20 seconds of continuous effort")),'2-Hand Lateral Push Males'!F12,IF((AND(B12="Lateral",B14="Male",B16="75%",G12="Exert Right",G14="Fully Extended Out in Front",G16="Repetitive:   &gt; 5 efforts per minute")),'2-Hand Lateral Push Males'!G12,IF((AND(B12="Lateral",B14="Male",B16="75%",G12="Exert Right",G14="Fully Extended Out in Front",G16="Static:   &gt; 20 seconds of continuous effort")),'2-Hand Lateral Push Males'!H12,
IF((AND(B12="Lateral",B14="Female",B16="90%",G12="Exert Right",G14="At Right Angle",G16="Once per shift")),'2-Hand Lateral Push Females'!D9,IF((AND(B12="Lateral",B14="Female",B16="90%",G12="Exert Right",G14="At Right Angle",G16="Infrequent:   &lt; 1 effort per minute AND &lt; 6 seconds of continuous effort")),'2-Hand Lateral Push Females'!E9,IF((AND(B12="Lateral",B14="Female",B16="90%",G12="Exert Right",G14="At Right Angle",G16="Occasional:   1-5 efforts per minute AND &lt; 20 seconds of continuous effort")),'2-Hand Lateral Push Females'!F9,IF((AND(B12="Lateral",B14="Female",B16="90%",G12="Exert Right",G14="At Right Angle",G16="Repetitive:   &gt; 5 efforts per minute")),'2-Hand Lateral Push Females'!G9,IF((AND(B12="Lateral",B14="Female",B16="90%",G12="Exert Right",G14="At Right Angle",G16="Static:   &gt; 20 seconds of continuous effort")),'2-Hand Lateral Push Females'!H9,
IF((AND(B12="Lateral",B14="Female",B16="75%",G12="Exert Right",G14="At Right Angle",G16="Once per shift")),'2-Hand Lateral Push Females'!D10,IF((AND(B12="Lateral",B14="Female",B16="75%",G12="Exert Right",G14="At Right Angle",G16="Infrequent:   &lt; 1 effort per minute AND &lt; 6 seconds of continuous effort")),'2-Hand Lateral Push Females'!E10,IF((AND(B12="Lateral",B14="Female",B16="75%",G12="Exert Right",G14="At Right Angle",G16="Occasional:   1-5 efforts per minute AND &lt; 20 seconds of continuous effort")),'2-Hand Lateral Push Females'!F10,IF((AND(B12="Lateral",B14="Female",B16="75%",G12="Exert Right",G14="At Right Angle",G16="Repetitive:   &gt; 5 efforts per minute")),'2-Hand Lateral Push Females'!G10,IF((AND(B12="Lateral",B14="Female",B16="75%",G12="Exert Right",G14="At Right Angle",G16="Static:   &gt; 20 seconds of continuous effort")),'2-Hand Lateral Push Females'!H10,
IF((AND(B12="Lateral",B14="Female",B16="90%",G12="Exert Right",G14="Fully Extended Out in Front",G16="Once per shift")),'2-Hand Lateral Push Females'!D11,IF((AND(B12="Lateral",B14="Female",B16="90%",G12="Exert Right",G14="Fully Extended Out in Front",G16="Infrequent:   &lt; 1 effort per minute AND &lt; 6 seconds of continuous effort")),'2-Hand Lateral Push Females'!E11,IF((AND(B12="Lateral",B14="Female",B16="90%",G12="Exert Right",G14="Fully Extended Out in Front",G16="Occasional:   1-5 efforts per minute AND &lt; 20 seconds of continuous effort")),'2-Hand Lateral Push Females'!F11,IF((AND(B12="Lateral",B14="Female",B16="90%",G12="Exert Right",G14="Fully Extended Out in Front",G16="Repetitive:   &gt; 5 efforts per minute")),'2-Hand Lateral Push Females'!G11,IF((AND(B12="Lateral",B14="Female",B16="90%",G12="Exert Right",G14="Fully Extended Out in Front",G16="Static:   &gt; 20 seconds of continuous effort")),'2-Hand Lateral Push Females'!H11,
IF((AND(B12="Lateral",B14="Female",B16="75%",G12="Exert Right",G14="Fully Extended Out in Front",G16="Once per shift")),'2-Hand Lateral Push Females'!D12,IF((AND(B12="Lateral",B14="Female",B16="75%",G12="Exert Right",G14="Fully Extended Out in Front",G16="Infrequent:   &lt; 1 effort per minute AND &lt; 6 seconds of continuous effort")),'2-Hand Lateral Push Females'!E12,IF((AND(B12="Lateral",B14="Female",B16="75%",G12="Exert Right",G14="Fully Extended Out in Front",G16="Occasional:   1-5 efforts per minute AND &lt; 20 seconds of continuous effort")),'2-Hand Lateral Push Females'!F12,IF((AND(B12="Lateral",B14="Female",B16="75%",G12="Exert Right",G14="Fully Extended Out in Front",G16="Repetitive:   &gt; 5 efforts per minute")),'2-Hand Lateral Push Females'!G12,IF((AND(B12="Lateral",B14="Female",B16="75%",G12="Exert Right",G14="Fully Extended Out in Front",G16="Static:   &gt; 20 seconds of continuous effort")),'2-Hand Lateral Push Females'!H12,
IF((OR(B12="",B14="",B16="",G12="",G14="",G16="")),"",IF(B12="Lateral","",""))))))))))))))))))))))))))))))))))))))))))</f>
        <v/>
      </c>
      <c r="G30" s="26" t="str">
        <f>IF(AND(B12="Lateral", G12="Exert Right"), "lbs   (exerting to the right)","")</f>
        <v/>
      </c>
      <c r="H30" s="26"/>
      <c r="K30" s="1" t="s">
        <v>61</v>
      </c>
      <c r="L30" s="29" t="str">
        <f>F30</f>
        <v/>
      </c>
      <c r="N30" s="28" t="str">
        <f>IF(L30="","",VALUE(L30)*2)</f>
        <v/>
      </c>
    </row>
    <row r="31" spans="1:18" ht="16.5" thickTop="1" thickBot="1" x14ac:dyDescent="0.25">
      <c r="A31" s="26"/>
      <c r="B31" s="26"/>
      <c r="C31" s="26"/>
      <c r="D31" s="26"/>
      <c r="E31" s="26"/>
      <c r="F31" s="26"/>
      <c r="G31" s="26"/>
      <c r="H31" s="26"/>
    </row>
    <row r="32" spans="1:18" ht="16.5" thickTop="1" thickBot="1" x14ac:dyDescent="0.25">
      <c r="A32" s="26"/>
      <c r="B32" s="78" t="str">
        <f>IF(AND(B12="Vertical",OR(G12="Exert Right",G12="Exert Left")), "That combination of Direction and Type of Effort is not permitted",IF(AND(B12="Lateral",OR(G12="Push Down",G12="Push Up")), "That combination of Direction and Type of Effort is not permitted",
IF(AND(B12="Vertical",G12="Push Down",G19&lt;=F24), "The actual force does NOT exceed the recommended limit.", IF(AND(B12="Vertical",G12="Push Down",G19&gt;=N24), "The actual force is MORE THAN DOUBLE the recommended limit.", IF(AND(B12="Vertical",G12="Push Down",G19&gt;F24, G19&lt;N24), "The actual force EXCEEDS the recommended limit.",
IF(AND(B12="Vertical",G12="Push Up",G19&lt;=F26), "The actual force does NOT exceed the recommended limit.",IF(AND(B12="Vertical",G12="Push Up",G19&gt;=N26), "The actual force is MORE THAN DOUBLE the recommended limit.", IF(AND(B12="Vertical",G12="Push Up",G19&gt;F26, G19&lt;N26), "The actual force EXCEEDS the recommended limit.",
IF(AND(B12="Lateral",G12="Exert Left",G19&lt;=F28), "The actual force does NOT exceed the recommended limit.", IF(AND(B12="Lateral",G12="Exert Left",G19&gt;=N28), "The actual force is MORE THAN DOUBLE the recommended limit.",  IF(AND(B12="Lateral",G12="Exert Left",G19&gt;F28,G19&lt;N28), "The actual force EXCEEDS the recommended limit.",
IF(AND(B12="Lateral",G12="Exert Right",G19&lt;=F30), "The actual force does NOT exceed the recommended limit.", IF(AND(B12="Lateral",G12="Exert Right",G19&gt;=N30), "The actual force is MORE THAN DOUBLE the recommended limit.", IF(AND(B12="Lateral",G12="Exert Right",G19&gt;F30,G19&lt;N30), "The actual force EXCEEDS the recommended limit.",
IF(B12="", "","")))))))))))))))</f>
        <v/>
      </c>
      <c r="C32" s="79"/>
      <c r="D32" s="79"/>
      <c r="E32" s="79"/>
      <c r="F32" s="79"/>
      <c r="G32" s="79"/>
      <c r="H32" s="80"/>
      <c r="K32" s="1" t="s">
        <v>32</v>
      </c>
      <c r="L32" s="28" t="str">
        <f>B32</f>
        <v/>
      </c>
    </row>
    <row r="33" spans="1:8" ht="15.75" thickTop="1" x14ac:dyDescent="0.2">
      <c r="A33" s="26"/>
      <c r="B33" s="26"/>
      <c r="C33" s="26"/>
      <c r="D33" s="26"/>
      <c r="E33" s="26"/>
      <c r="F33" s="26"/>
      <c r="G33" s="26"/>
      <c r="H33" s="26"/>
    </row>
    <row r="34" spans="1:8" x14ac:dyDescent="0.2">
      <c r="A34" s="26"/>
      <c r="B34" s="26"/>
      <c r="C34" s="26"/>
      <c r="D34" s="26"/>
      <c r="E34" s="26"/>
      <c r="F34" s="26"/>
      <c r="G34" s="26"/>
      <c r="H34" s="26"/>
    </row>
    <row r="35" spans="1:8" ht="15.75" x14ac:dyDescent="0.25">
      <c r="A35" s="27" t="s">
        <v>31</v>
      </c>
      <c r="B35" s="81"/>
      <c r="C35" s="81"/>
      <c r="D35" s="81"/>
      <c r="E35" s="81"/>
      <c r="F35" s="81"/>
      <c r="G35" s="81"/>
      <c r="H35" s="81"/>
    </row>
    <row r="36" spans="1:8" x14ac:dyDescent="0.2">
      <c r="A36" s="26"/>
      <c r="B36" s="81"/>
      <c r="C36" s="81"/>
      <c r="D36" s="81"/>
      <c r="E36" s="81"/>
      <c r="F36" s="81"/>
      <c r="G36" s="81"/>
      <c r="H36" s="81"/>
    </row>
    <row r="37" spans="1:8" x14ac:dyDescent="0.2">
      <c r="A37" s="26"/>
      <c r="B37" s="81"/>
      <c r="C37" s="81"/>
      <c r="D37" s="81"/>
      <c r="E37" s="81"/>
      <c r="F37" s="81"/>
      <c r="G37" s="81"/>
      <c r="H37" s="81"/>
    </row>
    <row r="38" spans="1:8" x14ac:dyDescent="0.2">
      <c r="A38" s="26"/>
      <c r="B38" s="26"/>
      <c r="C38" s="26"/>
      <c r="D38" s="26"/>
      <c r="E38" s="26"/>
      <c r="F38" s="26"/>
      <c r="G38" s="26"/>
      <c r="H38" s="26"/>
    </row>
    <row r="42" spans="1:8" x14ac:dyDescent="0.2">
      <c r="A42" s="57" t="s">
        <v>70</v>
      </c>
    </row>
  </sheetData>
  <sheetProtection algorithmName="SHA-512" hashValue="+oQwoemm3/+eUeXuzlbEjObgkjVPsRJj+jdZE3dDzfcPBQFQYg092/7GCYkaicM7hhaXA8cMfqOncMb4oVbPKw==" saltValue="WbwFSz+57uEznrwhIoMowQ==" spinCount="100000" sheet="1" selectLockedCells="1"/>
  <mergeCells count="24">
    <mergeCell ref="A30:E30"/>
    <mergeCell ref="B32:H32"/>
    <mergeCell ref="B35:H37"/>
    <mergeCell ref="B16:C16"/>
    <mergeCell ref="G16:H16"/>
    <mergeCell ref="A24:E24"/>
    <mergeCell ref="A26:E26"/>
    <mergeCell ref="A28:E28"/>
    <mergeCell ref="A1:H1"/>
    <mergeCell ref="A2:H2"/>
    <mergeCell ref="B5:E5"/>
    <mergeCell ref="G5:H5"/>
    <mergeCell ref="B6:E6"/>
    <mergeCell ref="G6:H6"/>
    <mergeCell ref="T9:T11"/>
    <mergeCell ref="B7:E7"/>
    <mergeCell ref="G7:H7"/>
    <mergeCell ref="A10:E10"/>
    <mergeCell ref="B12:C12"/>
    <mergeCell ref="I12:I21"/>
    <mergeCell ref="B14:C14"/>
    <mergeCell ref="G12:H12"/>
    <mergeCell ref="G14:H14"/>
    <mergeCell ref="E14:F14"/>
  </mergeCells>
  <conditionalFormatting sqref="B32:H32">
    <cfRule type="expression" dxfId="12" priority="15">
      <formula>$L$32=""</formula>
    </cfRule>
    <cfRule type="expression" dxfId="11" priority="16">
      <formula>$L$32="That combination of Direction and Type of Effort is not permitted"</formula>
    </cfRule>
    <cfRule type="expression" dxfId="10" priority="17" stopIfTrue="1">
      <formula>$G$19=""</formula>
    </cfRule>
    <cfRule type="expression" dxfId="9" priority="18">
      <formula>$L$32="The actual force does NOT exceed the recommended limit."</formula>
    </cfRule>
    <cfRule type="expression" dxfId="8" priority="19">
      <formula>$L$32="The actual force EXCEEDS the recommended limit."</formula>
    </cfRule>
    <cfRule type="expression" dxfId="7" priority="20">
      <formula>$L$32="The actual force is MORE THAN DOUBLE the recommended limit."</formula>
    </cfRule>
  </conditionalFormatting>
  <conditionalFormatting sqref="F24">
    <cfRule type="expression" dxfId="6" priority="11">
      <formula>$L$24=""</formula>
    </cfRule>
  </conditionalFormatting>
  <conditionalFormatting sqref="F26">
    <cfRule type="expression" dxfId="5" priority="10">
      <formula>$L$26=""</formula>
    </cfRule>
  </conditionalFormatting>
  <conditionalFormatting sqref="F28">
    <cfRule type="expression" dxfId="4" priority="9">
      <formula>$L$28=""</formula>
    </cfRule>
  </conditionalFormatting>
  <conditionalFormatting sqref="F30">
    <cfRule type="expression" dxfId="3" priority="8">
      <formula>$L$30=""</formula>
    </cfRule>
  </conditionalFormatting>
  <conditionalFormatting sqref="G14:H14">
    <cfRule type="expression" dxfId="2" priority="2">
      <formula xml:space="preserve"> $B$12 = ""</formula>
    </cfRule>
    <cfRule type="expression" dxfId="1" priority="3">
      <formula xml:space="preserve"> $B$12 = "Vertical"</formula>
    </cfRule>
    <cfRule type="expression" dxfId="0" priority="4">
      <formula xml:space="preserve"> $B$12 = "Lateral"</formula>
    </cfRule>
  </conditionalFormatting>
  <dataValidations count="7">
    <dataValidation type="decimal" operator="greaterThanOrEqual" allowBlank="1" showInputMessage="1" showErrorMessage="1" errorTitle="Numbers Only" error="Please enter only numbers greater than or equal to zero in this cell." sqref="G19" xr:uid="{00000000-0002-0000-0000-000000000000}">
      <formula1>0</formula1>
    </dataValidation>
    <dataValidation type="list" allowBlank="1" showInputMessage="1" showErrorMessage="1" sqref="G16:H16" xr:uid="{00000000-0002-0000-0000-000001000000}">
      <formula1>$V$12:$V$16</formula1>
    </dataValidation>
    <dataValidation type="list" allowBlank="1" showInputMessage="1" showErrorMessage="1" sqref="G12:H12" xr:uid="{00000000-0002-0000-0000-000002000000}">
      <formula1>$Q$12:$Q$15</formula1>
    </dataValidation>
    <dataValidation type="list" allowBlank="1" showInputMessage="1" showErrorMessage="1" sqref="B16:C16" xr:uid="{00000000-0002-0000-0000-000003000000}">
      <formula1>$O$12:$O$13</formula1>
    </dataValidation>
    <dataValidation type="list" allowBlank="1" showInputMessage="1" showErrorMessage="1" sqref="B14:C14" xr:uid="{00000000-0002-0000-0000-000004000000}">
      <formula1>$M$12:$M$13</formula1>
    </dataValidation>
    <dataValidation type="list" allowBlank="1" showInputMessage="1" showErrorMessage="1" sqref="B12:C12" xr:uid="{00000000-0002-0000-0000-000005000000}">
      <formula1>$K$12:$K$13</formula1>
    </dataValidation>
    <dataValidation type="list" allowBlank="1" showInputMessage="1" showErrorMessage="1" sqref="G14:H14" xr:uid="{00000000-0002-0000-0000-000006000000}">
      <formula1>$T$12:$T$13</formula1>
    </dataValidation>
  </dataValidations>
  <pageMargins left="0.7" right="0.7" top="0.75" bottom="0.75" header="0.3" footer="0.3"/>
  <pageSetup scale="67" orientation="landscape" r:id="rId1"/>
  <headerFooter>
    <oddFooter>&amp;L&amp;"Arial,Regular"&amp;10© 2023 The Ergonomics Center&amp;R&amp;"Arial,Regular"&amp;10ErgoCenter.NCSU.edu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F185-60A4-4DE1-BEC6-F089E41BB8DA}">
  <dimension ref="A1:B5"/>
  <sheetViews>
    <sheetView topLeftCell="A2" workbookViewId="0">
      <selection activeCell="E5" sqref="E5"/>
    </sheetView>
  </sheetViews>
  <sheetFormatPr defaultRowHeight="15" x14ac:dyDescent="0.25"/>
  <cols>
    <col min="1" max="1" width="16.7109375" customWidth="1"/>
    <col min="2" max="2" width="20.7109375" customWidth="1"/>
  </cols>
  <sheetData>
    <row r="1" spans="1:2" x14ac:dyDescent="0.25">
      <c r="A1" s="61" t="s">
        <v>71</v>
      </c>
      <c r="B1" s="61" t="s">
        <v>72</v>
      </c>
    </row>
    <row r="2" spans="1:2" ht="157.5" customHeight="1" x14ac:dyDescent="0.25">
      <c r="A2" s="60" t="s">
        <v>22</v>
      </c>
    </row>
    <row r="3" spans="1:2" ht="157.5" customHeight="1" x14ac:dyDescent="0.25">
      <c r="A3" s="60" t="s">
        <v>24</v>
      </c>
    </row>
    <row r="4" spans="1:2" ht="157.5" customHeight="1" x14ac:dyDescent="0.25">
      <c r="A4" s="60" t="s">
        <v>56</v>
      </c>
    </row>
    <row r="5" spans="1:2" ht="157.5" customHeight="1" x14ac:dyDescent="0.25">
      <c r="A5" s="60" t="s">
        <v>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zoomScaleNormal="100" workbookViewId="0">
      <selection sqref="A1:H1"/>
    </sheetView>
  </sheetViews>
  <sheetFormatPr defaultColWidth="9.140625" defaultRowHeight="15" x14ac:dyDescent="0.2"/>
  <cols>
    <col min="1" max="1" width="29" style="1" bestFit="1" customWidth="1"/>
    <col min="2" max="2" width="19.5703125" style="1" bestFit="1" customWidth="1"/>
    <col min="3" max="3" width="12.140625" style="1" bestFit="1" customWidth="1"/>
    <col min="4" max="4" width="13.5703125" style="1" bestFit="1" customWidth="1"/>
    <col min="5" max="5" width="13" style="1" bestFit="1" customWidth="1"/>
    <col min="6" max="6" width="11.28515625" style="1" bestFit="1" customWidth="1"/>
    <col min="7" max="16384" width="9.140625" style="1"/>
  </cols>
  <sheetData>
    <row r="1" spans="1:8" ht="20.25" x14ac:dyDescent="0.2">
      <c r="A1" s="84" t="s">
        <v>26</v>
      </c>
      <c r="B1" s="84"/>
      <c r="C1" s="84"/>
      <c r="D1" s="84"/>
      <c r="E1" s="84"/>
      <c r="F1" s="84"/>
      <c r="G1" s="84"/>
      <c r="H1" s="84"/>
    </row>
    <row r="2" spans="1:8" ht="21" thickBot="1" x14ac:dyDescent="0.35">
      <c r="A2" s="3"/>
    </row>
    <row r="3" spans="1:8" ht="17.25" thickTop="1" thickBot="1" x14ac:dyDescent="0.25">
      <c r="A3" s="4"/>
      <c r="B3" s="5"/>
      <c r="C3" s="86" t="s">
        <v>4</v>
      </c>
      <c r="D3" s="87"/>
      <c r="E3" s="87"/>
      <c r="F3" s="87"/>
      <c r="G3" s="88"/>
    </row>
    <row r="4" spans="1:8" ht="17.25" thickTop="1" thickBot="1" x14ac:dyDescent="0.25">
      <c r="A4" s="6" t="s">
        <v>23</v>
      </c>
      <c r="B4" s="7" t="s">
        <v>3</v>
      </c>
      <c r="C4" s="8" t="s">
        <v>9</v>
      </c>
      <c r="D4" s="9" t="s">
        <v>7</v>
      </c>
      <c r="E4" s="9" t="s">
        <v>6</v>
      </c>
      <c r="F4" s="9" t="s">
        <v>5</v>
      </c>
      <c r="G4" s="10" t="s">
        <v>8</v>
      </c>
    </row>
    <row r="5" spans="1:8" ht="15.75" thickTop="1" x14ac:dyDescent="0.2">
      <c r="A5" s="89" t="s">
        <v>22</v>
      </c>
      <c r="B5" s="11">
        <v>90</v>
      </c>
      <c r="C5" s="12">
        <v>54.65</v>
      </c>
      <c r="D5" s="13">
        <v>27.33</v>
      </c>
      <c r="E5" s="13">
        <v>16.399999999999999</v>
      </c>
      <c r="F5" s="13">
        <v>8.1999999999999993</v>
      </c>
      <c r="G5" s="14">
        <v>2.73</v>
      </c>
    </row>
    <row r="6" spans="1:8" ht="15.75" thickBot="1" x14ac:dyDescent="0.25">
      <c r="A6" s="90"/>
      <c r="B6" s="15">
        <v>75</v>
      </c>
      <c r="C6" s="20">
        <v>64.39</v>
      </c>
      <c r="D6" s="21">
        <v>32.19</v>
      </c>
      <c r="E6" s="21">
        <v>19.32</v>
      </c>
      <c r="F6" s="21">
        <v>9.66</v>
      </c>
      <c r="G6" s="22">
        <v>3.22</v>
      </c>
    </row>
    <row r="7" spans="1:8" ht="15.75" thickTop="1" x14ac:dyDescent="0.2">
      <c r="A7" s="91" t="s">
        <v>24</v>
      </c>
      <c r="B7" s="16">
        <v>90</v>
      </c>
      <c r="C7" s="17">
        <v>71.400000000000006</v>
      </c>
      <c r="D7" s="18">
        <v>35.700000000000003</v>
      </c>
      <c r="E7" s="18">
        <v>21.42</v>
      </c>
      <c r="F7" s="18">
        <v>10.71</v>
      </c>
      <c r="G7" s="19">
        <v>3.57</v>
      </c>
    </row>
    <row r="8" spans="1:8" ht="15.75" thickBot="1" x14ac:dyDescent="0.25">
      <c r="A8" s="92"/>
      <c r="B8" s="4">
        <v>75</v>
      </c>
      <c r="C8" s="8">
        <v>85.81</v>
      </c>
      <c r="D8" s="9">
        <v>42.9</v>
      </c>
      <c r="E8" s="9">
        <v>25.74</v>
      </c>
      <c r="F8" s="9">
        <v>12.87</v>
      </c>
      <c r="G8" s="10">
        <v>4.29</v>
      </c>
    </row>
    <row r="9" spans="1:8" ht="15.75" thickTop="1" x14ac:dyDescent="0.2"/>
    <row r="12" spans="1:8" x14ac:dyDescent="0.2">
      <c r="A12" s="1" t="s">
        <v>11</v>
      </c>
    </row>
    <row r="13" spans="1:8" x14ac:dyDescent="0.2">
      <c r="A13" s="2" t="s">
        <v>17</v>
      </c>
      <c r="B13" s="85" t="s">
        <v>21</v>
      </c>
      <c r="C13" s="85"/>
      <c r="D13" s="85"/>
      <c r="E13" s="85"/>
      <c r="F13" s="85"/>
    </row>
    <row r="14" spans="1:8" x14ac:dyDescent="0.2">
      <c r="A14" s="2" t="s">
        <v>15</v>
      </c>
      <c r="B14" s="85" t="s">
        <v>19</v>
      </c>
      <c r="C14" s="85"/>
      <c r="D14" s="85"/>
      <c r="E14" s="85"/>
      <c r="F14" s="85"/>
    </row>
    <row r="15" spans="1:8" x14ac:dyDescent="0.2">
      <c r="A15" s="2" t="s">
        <v>14</v>
      </c>
      <c r="B15" s="85" t="s">
        <v>18</v>
      </c>
      <c r="C15" s="85"/>
      <c r="D15" s="85"/>
      <c r="E15" s="85"/>
      <c r="F15" s="85"/>
    </row>
    <row r="16" spans="1:8" x14ac:dyDescent="0.2">
      <c r="A16" s="2" t="s">
        <v>13</v>
      </c>
      <c r="B16" s="85" t="s">
        <v>12</v>
      </c>
      <c r="C16" s="85"/>
      <c r="D16" s="85"/>
      <c r="E16" s="85"/>
      <c r="F16" s="85"/>
    </row>
    <row r="17" spans="1:7" x14ac:dyDescent="0.2">
      <c r="A17" s="2" t="s">
        <v>16</v>
      </c>
      <c r="B17" s="85" t="s">
        <v>20</v>
      </c>
      <c r="C17" s="85"/>
      <c r="D17" s="85"/>
      <c r="E17" s="85"/>
      <c r="F17" s="85"/>
    </row>
    <row r="22" spans="1:7" x14ac:dyDescent="0.2">
      <c r="A22" s="83" t="s">
        <v>67</v>
      </c>
      <c r="B22" s="83"/>
      <c r="C22" s="83"/>
      <c r="D22" s="83"/>
      <c r="E22" s="83"/>
      <c r="F22" s="83"/>
      <c r="G22" s="83"/>
    </row>
    <row r="23" spans="1:7" x14ac:dyDescent="0.2">
      <c r="A23" s="83"/>
      <c r="B23" s="83"/>
      <c r="C23" s="83"/>
      <c r="D23" s="83"/>
      <c r="E23" s="83"/>
      <c r="F23" s="83"/>
      <c r="G23" s="83"/>
    </row>
    <row r="33" spans="1:1" x14ac:dyDescent="0.2">
      <c r="A33" s="57" t="s">
        <v>70</v>
      </c>
    </row>
  </sheetData>
  <sheetProtection algorithmName="SHA-512" hashValue="06Z2qXjJ5cFsWgINCjEGluOxJc9WVVZc7xjEViuaqLZKHToPst2WJfUlGzOdPoVti0wDiFeXcDRYcrsCl6AXnw==" saltValue="IU+FrIKkwGxPQZX9Df4oIQ==" spinCount="100000" sheet="1" selectLockedCells="1"/>
  <mergeCells count="10">
    <mergeCell ref="A22:G23"/>
    <mergeCell ref="A1:H1"/>
    <mergeCell ref="B17:F17"/>
    <mergeCell ref="B13:F13"/>
    <mergeCell ref="C3:G3"/>
    <mergeCell ref="A5:A6"/>
    <mergeCell ref="A7:A8"/>
    <mergeCell ref="B16:F16"/>
    <mergeCell ref="B15:F15"/>
    <mergeCell ref="B14:F14"/>
  </mergeCells>
  <pageMargins left="0.7" right="0.7" top="0.75" bottom="0.75" header="0.3" footer="0.3"/>
  <pageSetup orientation="landscape" r:id="rId1"/>
  <headerFooter>
    <oddFooter>&amp;L&amp;"Arial,Regular"&amp;10© 2023 The Ergonomics Center&amp;R&amp;"Arial,Regular"&amp;10ErgoCenter.NCSU.edu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zoomScaleNormal="100" workbookViewId="0">
      <selection sqref="A1:H1"/>
    </sheetView>
  </sheetViews>
  <sheetFormatPr defaultColWidth="9.140625" defaultRowHeight="15" x14ac:dyDescent="0.2"/>
  <cols>
    <col min="1" max="1" width="29" style="1" customWidth="1"/>
    <col min="2" max="2" width="19.5703125" style="1" bestFit="1" customWidth="1"/>
    <col min="3" max="3" width="12.140625" style="1" bestFit="1" customWidth="1"/>
    <col min="4" max="4" width="13.5703125" style="1" bestFit="1" customWidth="1"/>
    <col min="5" max="5" width="13" style="1" bestFit="1" customWidth="1"/>
    <col min="6" max="6" width="11.28515625" style="1" bestFit="1" customWidth="1"/>
    <col min="7" max="16384" width="9.140625" style="1"/>
  </cols>
  <sheetData>
    <row r="1" spans="1:8" ht="20.25" x14ac:dyDescent="0.2">
      <c r="A1" s="84" t="s">
        <v>27</v>
      </c>
      <c r="B1" s="84"/>
      <c r="C1" s="84"/>
      <c r="D1" s="84"/>
      <c r="E1" s="84"/>
      <c r="F1" s="84"/>
      <c r="G1" s="84"/>
      <c r="H1" s="84"/>
    </row>
    <row r="2" spans="1:8" ht="21" thickBot="1" x14ac:dyDescent="0.35">
      <c r="A2" s="3"/>
    </row>
    <row r="3" spans="1:8" ht="17.25" thickTop="1" thickBot="1" x14ac:dyDescent="0.25">
      <c r="A3" s="4"/>
      <c r="B3" s="5"/>
      <c r="C3" s="86" t="s">
        <v>4</v>
      </c>
      <c r="D3" s="87"/>
      <c r="E3" s="87"/>
      <c r="F3" s="87"/>
      <c r="G3" s="88"/>
    </row>
    <row r="4" spans="1:8" ht="17.25" thickTop="1" thickBot="1" x14ac:dyDescent="0.25">
      <c r="A4" s="6" t="s">
        <v>23</v>
      </c>
      <c r="B4" s="7" t="s">
        <v>3</v>
      </c>
      <c r="C4" s="8" t="s">
        <v>9</v>
      </c>
      <c r="D4" s="9" t="s">
        <v>7</v>
      </c>
      <c r="E4" s="9" t="s">
        <v>6</v>
      </c>
      <c r="F4" s="9" t="s">
        <v>5</v>
      </c>
      <c r="G4" s="10" t="s">
        <v>8</v>
      </c>
    </row>
    <row r="5" spans="1:8" ht="15.75" thickTop="1" x14ac:dyDescent="0.2">
      <c r="A5" s="89" t="s">
        <v>22</v>
      </c>
      <c r="B5" s="11">
        <v>90</v>
      </c>
      <c r="C5" s="12">
        <v>73.34</v>
      </c>
      <c r="D5" s="13">
        <v>36.67</v>
      </c>
      <c r="E5" s="13">
        <v>22</v>
      </c>
      <c r="F5" s="13">
        <v>11</v>
      </c>
      <c r="G5" s="14">
        <v>3.67</v>
      </c>
    </row>
    <row r="6" spans="1:8" ht="15.75" thickBot="1" x14ac:dyDescent="0.25">
      <c r="A6" s="90"/>
      <c r="B6" s="15">
        <v>75</v>
      </c>
      <c r="C6" s="20">
        <v>85.97</v>
      </c>
      <c r="D6" s="21">
        <v>42.98</v>
      </c>
      <c r="E6" s="21">
        <v>25.79</v>
      </c>
      <c r="F6" s="21">
        <v>12.9</v>
      </c>
      <c r="G6" s="22">
        <v>4.3</v>
      </c>
    </row>
    <row r="7" spans="1:8" ht="15.75" thickTop="1" x14ac:dyDescent="0.2">
      <c r="A7" s="91" t="s">
        <v>24</v>
      </c>
      <c r="B7" s="16">
        <v>90</v>
      </c>
      <c r="C7" s="17">
        <v>107.62</v>
      </c>
      <c r="D7" s="18">
        <v>53.81</v>
      </c>
      <c r="E7" s="18">
        <v>32.29</v>
      </c>
      <c r="F7" s="18">
        <v>16.14</v>
      </c>
      <c r="G7" s="19">
        <v>5.38</v>
      </c>
    </row>
    <row r="8" spans="1:8" ht="15.75" thickBot="1" x14ac:dyDescent="0.25">
      <c r="A8" s="92"/>
      <c r="B8" s="4">
        <v>75</v>
      </c>
      <c r="C8" s="8">
        <v>121.46</v>
      </c>
      <c r="D8" s="9">
        <v>60.73</v>
      </c>
      <c r="E8" s="9">
        <v>36.44</v>
      </c>
      <c r="F8" s="9">
        <v>18.22</v>
      </c>
      <c r="G8" s="10">
        <v>6.07</v>
      </c>
    </row>
    <row r="9" spans="1:8" ht="15.75" thickTop="1" x14ac:dyDescent="0.2"/>
    <row r="12" spans="1:8" x14ac:dyDescent="0.2">
      <c r="A12" s="1" t="s">
        <v>11</v>
      </c>
    </row>
    <row r="13" spans="1:8" x14ac:dyDescent="0.2">
      <c r="A13" s="2" t="s">
        <v>17</v>
      </c>
      <c r="B13" s="85" t="s">
        <v>21</v>
      </c>
      <c r="C13" s="85"/>
      <c r="D13" s="85"/>
      <c r="E13" s="85"/>
      <c r="F13" s="85"/>
    </row>
    <row r="14" spans="1:8" x14ac:dyDescent="0.2">
      <c r="A14" s="2" t="s">
        <v>15</v>
      </c>
      <c r="B14" s="85" t="s">
        <v>19</v>
      </c>
      <c r="C14" s="85"/>
      <c r="D14" s="85"/>
      <c r="E14" s="85"/>
      <c r="F14" s="85"/>
    </row>
    <row r="15" spans="1:8" x14ac:dyDescent="0.2">
      <c r="A15" s="2" t="s">
        <v>14</v>
      </c>
      <c r="B15" s="85" t="s">
        <v>18</v>
      </c>
      <c r="C15" s="85"/>
      <c r="D15" s="85"/>
      <c r="E15" s="85"/>
      <c r="F15" s="85"/>
    </row>
    <row r="16" spans="1:8" x14ac:dyDescent="0.2">
      <c r="A16" s="2" t="s">
        <v>13</v>
      </c>
      <c r="B16" s="85" t="s">
        <v>12</v>
      </c>
      <c r="C16" s="85"/>
      <c r="D16" s="85"/>
      <c r="E16" s="85"/>
      <c r="F16" s="85"/>
    </row>
    <row r="17" spans="1:7" x14ac:dyDescent="0.2">
      <c r="A17" s="2" t="s">
        <v>16</v>
      </c>
      <c r="B17" s="85" t="s">
        <v>20</v>
      </c>
      <c r="C17" s="85"/>
      <c r="D17" s="85"/>
      <c r="E17" s="85"/>
      <c r="F17" s="85"/>
    </row>
    <row r="22" spans="1:7" x14ac:dyDescent="0.2">
      <c r="A22" s="83" t="s">
        <v>67</v>
      </c>
      <c r="B22" s="83"/>
      <c r="C22" s="83"/>
      <c r="D22" s="83"/>
      <c r="E22" s="83"/>
      <c r="F22" s="83"/>
      <c r="G22" s="83"/>
    </row>
    <row r="23" spans="1:7" x14ac:dyDescent="0.2">
      <c r="A23" s="83"/>
      <c r="B23" s="83"/>
      <c r="C23" s="83"/>
      <c r="D23" s="83"/>
      <c r="E23" s="83"/>
      <c r="F23" s="83"/>
      <c r="G23" s="83"/>
    </row>
    <row r="33" spans="1:1" x14ac:dyDescent="0.2">
      <c r="A33" s="57" t="s">
        <v>70</v>
      </c>
    </row>
  </sheetData>
  <sheetProtection algorithmName="SHA-512" hashValue="8ezL/tVeGO4nz2hUKmjp2Xbmhdkwj8BwgwdODt+mcbiTI+7XICIeETneZZiHDGZyJDF++S07rae1UDNM+L1a+g==" saltValue="zwAc58IO6p8ywvob3qVdkw==" spinCount="100000" sheet="1" selectLockedCells="1"/>
  <mergeCells count="10">
    <mergeCell ref="A22:G23"/>
    <mergeCell ref="B15:F15"/>
    <mergeCell ref="B16:F16"/>
    <mergeCell ref="B17:F17"/>
    <mergeCell ref="A1:H1"/>
    <mergeCell ref="C3:G3"/>
    <mergeCell ref="A5:A6"/>
    <mergeCell ref="A7:A8"/>
    <mergeCell ref="B13:F13"/>
    <mergeCell ref="B14:F14"/>
  </mergeCells>
  <pageMargins left="0.7" right="0.7" top="0.75" bottom="0.75" header="0.3" footer="0.3"/>
  <pageSetup orientation="landscape" r:id="rId1"/>
  <headerFooter>
    <oddFooter>&amp;L&amp;"Arial,Regular"&amp;10© 2023 The Ergonomics Center&amp;R&amp;"Arial,Regular"&amp;10ErgoCenter.NCSU.edu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6"/>
  <sheetViews>
    <sheetView zoomScaleNormal="100" workbookViewId="0">
      <selection sqref="A1:H1"/>
    </sheetView>
  </sheetViews>
  <sheetFormatPr defaultColWidth="9.140625" defaultRowHeight="15" x14ac:dyDescent="0.2"/>
  <cols>
    <col min="1" max="1" width="21.140625" style="1" bestFit="1" customWidth="1"/>
    <col min="2" max="2" width="29" style="1" bestFit="1" customWidth="1"/>
    <col min="3" max="3" width="19.5703125" style="1" bestFit="1" customWidth="1"/>
    <col min="4" max="4" width="12.140625" style="1" bestFit="1" customWidth="1"/>
    <col min="5" max="5" width="13.5703125" style="1" bestFit="1" customWidth="1"/>
    <col min="6" max="6" width="13" style="1" bestFit="1" customWidth="1"/>
    <col min="7" max="7" width="11.28515625" style="1" bestFit="1" customWidth="1"/>
    <col min="8" max="16384" width="9.140625" style="1"/>
  </cols>
  <sheetData>
    <row r="1" spans="1:12" ht="20.25" x14ac:dyDescent="0.2">
      <c r="A1" s="84" t="s">
        <v>25</v>
      </c>
      <c r="B1" s="84"/>
      <c r="C1" s="84"/>
      <c r="D1" s="84"/>
      <c r="E1" s="84"/>
      <c r="F1" s="84"/>
      <c r="G1" s="84"/>
      <c r="H1" s="84"/>
      <c r="I1" s="23"/>
    </row>
    <row r="2" spans="1:12" ht="21" thickBot="1" x14ac:dyDescent="0.35">
      <c r="B2" s="3"/>
    </row>
    <row r="3" spans="1:12" ht="17.25" thickTop="1" thickBot="1" x14ac:dyDescent="0.25">
      <c r="B3" s="4"/>
      <c r="C3" s="5"/>
      <c r="D3" s="86" t="s">
        <v>4</v>
      </c>
      <c r="E3" s="87"/>
      <c r="F3" s="87"/>
      <c r="G3" s="87"/>
      <c r="H3" s="88"/>
    </row>
    <row r="4" spans="1:12" ht="17.25" thickTop="1" thickBot="1" x14ac:dyDescent="0.25">
      <c r="A4" s="25" t="s">
        <v>23</v>
      </c>
      <c r="B4" s="24" t="s">
        <v>2</v>
      </c>
      <c r="C4" s="7" t="s">
        <v>3</v>
      </c>
      <c r="D4" s="8" t="s">
        <v>9</v>
      </c>
      <c r="E4" s="9" t="s">
        <v>7</v>
      </c>
      <c r="F4" s="9" t="s">
        <v>6</v>
      </c>
      <c r="G4" s="9" t="s">
        <v>5</v>
      </c>
      <c r="H4" s="10" t="s">
        <v>8</v>
      </c>
    </row>
    <row r="5" spans="1:12" ht="15.75" thickTop="1" x14ac:dyDescent="0.2">
      <c r="A5" s="97" t="s">
        <v>29</v>
      </c>
      <c r="B5" s="93" t="s">
        <v>0</v>
      </c>
      <c r="C5" s="11">
        <v>90</v>
      </c>
      <c r="D5" s="12">
        <v>20.7</v>
      </c>
      <c r="E5" s="13">
        <v>10.35</v>
      </c>
      <c r="F5" s="13">
        <v>6.21</v>
      </c>
      <c r="G5" s="13">
        <v>3.11</v>
      </c>
      <c r="H5" s="14">
        <v>1.04</v>
      </c>
    </row>
    <row r="6" spans="1:12" ht="15.75" thickBot="1" x14ac:dyDescent="0.25">
      <c r="A6" s="98"/>
      <c r="B6" s="94"/>
      <c r="C6" s="15">
        <v>75</v>
      </c>
      <c r="D6" s="53">
        <v>26.9</v>
      </c>
      <c r="E6" s="54">
        <v>13.45</v>
      </c>
      <c r="F6" s="54">
        <v>8.07</v>
      </c>
      <c r="G6" s="54">
        <v>4.04</v>
      </c>
      <c r="H6" s="55">
        <v>1.35</v>
      </c>
    </row>
    <row r="7" spans="1:12" ht="15.75" thickTop="1" x14ac:dyDescent="0.2">
      <c r="A7" s="98"/>
      <c r="B7" s="95" t="s">
        <v>1</v>
      </c>
      <c r="C7" s="16">
        <v>90</v>
      </c>
      <c r="D7" s="12">
        <v>20.7</v>
      </c>
      <c r="E7" s="13">
        <v>10.35</v>
      </c>
      <c r="F7" s="13">
        <v>6.21</v>
      </c>
      <c r="G7" s="13">
        <v>3.11</v>
      </c>
      <c r="H7" s="14">
        <v>1.04</v>
      </c>
      <c r="J7" s="56"/>
      <c r="K7" s="56"/>
      <c r="L7" s="56"/>
    </row>
    <row r="8" spans="1:12" ht="15.75" thickBot="1" x14ac:dyDescent="0.25">
      <c r="A8" s="99"/>
      <c r="B8" s="96"/>
      <c r="C8" s="4">
        <v>75</v>
      </c>
      <c r="D8" s="53">
        <v>26.9</v>
      </c>
      <c r="E8" s="54">
        <v>13.45</v>
      </c>
      <c r="F8" s="54">
        <v>8.07</v>
      </c>
      <c r="G8" s="54">
        <v>4.04</v>
      </c>
      <c r="H8" s="55">
        <v>1.35</v>
      </c>
      <c r="J8" s="56"/>
      <c r="K8" s="56"/>
      <c r="L8" s="56"/>
    </row>
    <row r="9" spans="1:12" ht="15.75" thickTop="1" x14ac:dyDescent="0.2">
      <c r="A9" s="100" t="s">
        <v>30</v>
      </c>
      <c r="B9" s="95" t="s">
        <v>0</v>
      </c>
      <c r="C9" s="16">
        <v>90</v>
      </c>
      <c r="D9" s="12">
        <v>20.7</v>
      </c>
      <c r="E9" s="13">
        <v>10.35</v>
      </c>
      <c r="F9" s="13">
        <v>6.21</v>
      </c>
      <c r="G9" s="13">
        <v>3.11</v>
      </c>
      <c r="H9" s="14">
        <v>1.04</v>
      </c>
      <c r="J9" s="56"/>
      <c r="K9" s="56"/>
      <c r="L9" s="56"/>
    </row>
    <row r="10" spans="1:12" ht="15.75" thickBot="1" x14ac:dyDescent="0.25">
      <c r="A10" s="98"/>
      <c r="B10" s="94"/>
      <c r="C10" s="15">
        <v>75</v>
      </c>
      <c r="D10" s="53">
        <v>26.9</v>
      </c>
      <c r="E10" s="54">
        <v>13.45</v>
      </c>
      <c r="F10" s="54">
        <v>8.07</v>
      </c>
      <c r="G10" s="54">
        <v>4.04</v>
      </c>
      <c r="H10" s="55">
        <v>1.35</v>
      </c>
      <c r="J10" s="56"/>
      <c r="K10" s="56"/>
      <c r="L10" s="56"/>
    </row>
    <row r="11" spans="1:12" ht="15.75" thickTop="1" x14ac:dyDescent="0.2">
      <c r="A11" s="98"/>
      <c r="B11" s="95" t="s">
        <v>1</v>
      </c>
      <c r="C11" s="16">
        <v>90</v>
      </c>
      <c r="D11" s="12">
        <v>20.7</v>
      </c>
      <c r="E11" s="13">
        <v>10.35</v>
      </c>
      <c r="F11" s="13">
        <v>6.21</v>
      </c>
      <c r="G11" s="13">
        <v>3.11</v>
      </c>
      <c r="H11" s="14">
        <v>1.04</v>
      </c>
      <c r="J11" s="56"/>
      <c r="K11" s="56"/>
      <c r="L11" s="56"/>
    </row>
    <row r="12" spans="1:12" ht="15.75" thickBot="1" x14ac:dyDescent="0.25">
      <c r="A12" s="99"/>
      <c r="B12" s="96"/>
      <c r="C12" s="4">
        <v>75</v>
      </c>
      <c r="D12" s="53">
        <v>26.9</v>
      </c>
      <c r="E12" s="54">
        <v>13.45</v>
      </c>
      <c r="F12" s="54">
        <v>8.07</v>
      </c>
      <c r="G12" s="54">
        <v>4.04</v>
      </c>
      <c r="H12" s="55">
        <v>1.35</v>
      </c>
    </row>
    <row r="13" spans="1:12" ht="15.75" thickTop="1" x14ac:dyDescent="0.2"/>
    <row r="16" spans="1:12" x14ac:dyDescent="0.2">
      <c r="B16" s="1" t="s">
        <v>11</v>
      </c>
    </row>
    <row r="17" spans="2:8" x14ac:dyDescent="0.2">
      <c r="B17" s="2" t="s">
        <v>17</v>
      </c>
      <c r="C17" s="85" t="s">
        <v>21</v>
      </c>
      <c r="D17" s="85"/>
      <c r="E17" s="85"/>
      <c r="F17" s="85"/>
      <c r="G17" s="85"/>
    </row>
    <row r="18" spans="2:8" x14ac:dyDescent="0.2">
      <c r="B18" s="2" t="s">
        <v>15</v>
      </c>
      <c r="C18" s="85" t="s">
        <v>19</v>
      </c>
      <c r="D18" s="85"/>
      <c r="E18" s="85"/>
      <c r="F18" s="85"/>
      <c r="G18" s="85"/>
    </row>
    <row r="19" spans="2:8" x14ac:dyDescent="0.2">
      <c r="B19" s="2" t="s">
        <v>14</v>
      </c>
      <c r="C19" s="85" t="s">
        <v>18</v>
      </c>
      <c r="D19" s="85"/>
      <c r="E19" s="85"/>
      <c r="F19" s="85"/>
      <c r="G19" s="85"/>
    </row>
    <row r="20" spans="2:8" x14ac:dyDescent="0.2">
      <c r="B20" s="2" t="s">
        <v>13</v>
      </c>
      <c r="C20" s="85" t="s">
        <v>12</v>
      </c>
      <c r="D20" s="85"/>
      <c r="E20" s="85"/>
      <c r="F20" s="85"/>
      <c r="G20" s="85"/>
    </row>
    <row r="21" spans="2:8" x14ac:dyDescent="0.2">
      <c r="B21" s="2" t="s">
        <v>16</v>
      </c>
      <c r="C21" s="85" t="s">
        <v>20</v>
      </c>
      <c r="D21" s="85"/>
      <c r="E21" s="85"/>
      <c r="F21" s="85"/>
      <c r="G21" s="85"/>
    </row>
    <row r="24" spans="2:8" x14ac:dyDescent="0.2">
      <c r="B24" s="1" t="s">
        <v>10</v>
      </c>
    </row>
    <row r="27" spans="2:8" x14ac:dyDescent="0.2">
      <c r="B27" s="83" t="s">
        <v>68</v>
      </c>
      <c r="C27" s="83"/>
      <c r="D27" s="83"/>
      <c r="E27" s="83"/>
      <c r="F27" s="83"/>
      <c r="G27" s="83"/>
      <c r="H27" s="83"/>
    </row>
    <row r="36" spans="1:1" x14ac:dyDescent="0.2">
      <c r="A36" s="57" t="s">
        <v>70</v>
      </c>
    </row>
  </sheetData>
  <sheetProtection algorithmName="SHA-512" hashValue="6F5ElAZSBe7otVY7JVeS5yhumoSr3z86EFNdFInkDwYt4/i2zhdoXeqybp5bcXDydHe/H57zSqnffscCMP5w8A==" saltValue="VhRbIhAaf3kV0N5o80sQJQ==" spinCount="100000" sheet="1" selectLockedCells="1"/>
  <mergeCells count="14">
    <mergeCell ref="B27:H27"/>
    <mergeCell ref="C18:G18"/>
    <mergeCell ref="C19:G19"/>
    <mergeCell ref="C20:G20"/>
    <mergeCell ref="C21:G21"/>
    <mergeCell ref="A1:H1"/>
    <mergeCell ref="D3:H3"/>
    <mergeCell ref="B5:B6"/>
    <mergeCell ref="B7:B8"/>
    <mergeCell ref="C17:G17"/>
    <mergeCell ref="A5:A8"/>
    <mergeCell ref="A9:A12"/>
    <mergeCell ref="B9:B10"/>
    <mergeCell ref="B11:B12"/>
  </mergeCells>
  <pageMargins left="0.7" right="0.7" top="0.75" bottom="0.75" header="0.3" footer="0.3"/>
  <pageSetup scale="92" orientation="landscape" r:id="rId1"/>
  <headerFooter>
    <oddFooter>&amp;L&amp;"Arial,Regular"&amp;10© 2023 The Ergonomics Center&amp;R&amp;"Arial,Regular"&amp;10ErgoCenter.NCSU.edu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6"/>
  <sheetViews>
    <sheetView zoomScaleNormal="100" workbookViewId="0">
      <selection sqref="A1:H1"/>
    </sheetView>
  </sheetViews>
  <sheetFormatPr defaultColWidth="9.140625" defaultRowHeight="15" x14ac:dyDescent="0.2"/>
  <cols>
    <col min="1" max="1" width="21.140625" style="1" bestFit="1" customWidth="1"/>
    <col min="2" max="2" width="29" style="1" bestFit="1" customWidth="1"/>
    <col min="3" max="3" width="19.5703125" style="1" bestFit="1" customWidth="1"/>
    <col min="4" max="4" width="12.140625" style="1" bestFit="1" customWidth="1"/>
    <col min="5" max="5" width="13.5703125" style="1" bestFit="1" customWidth="1"/>
    <col min="6" max="6" width="13" style="1" bestFit="1" customWidth="1"/>
    <col min="7" max="7" width="11.28515625" style="1" bestFit="1" customWidth="1"/>
    <col min="8" max="16384" width="9.140625" style="1"/>
  </cols>
  <sheetData>
    <row r="1" spans="1:12" ht="20.25" x14ac:dyDescent="0.2">
      <c r="A1" s="84" t="s">
        <v>28</v>
      </c>
      <c r="B1" s="84"/>
      <c r="C1" s="84"/>
      <c r="D1" s="84"/>
      <c r="E1" s="84"/>
      <c r="F1" s="84"/>
      <c r="G1" s="84"/>
      <c r="H1" s="84"/>
      <c r="I1" s="23"/>
    </row>
    <row r="2" spans="1:12" ht="21" thickBot="1" x14ac:dyDescent="0.35">
      <c r="B2" s="3"/>
    </row>
    <row r="3" spans="1:12" ht="17.25" thickTop="1" thickBot="1" x14ac:dyDescent="0.25">
      <c r="B3" s="4"/>
      <c r="C3" s="5"/>
      <c r="D3" s="86" t="s">
        <v>4</v>
      </c>
      <c r="E3" s="87"/>
      <c r="F3" s="87"/>
      <c r="G3" s="87"/>
      <c r="H3" s="88"/>
    </row>
    <row r="4" spans="1:12" ht="17.25" thickTop="1" thickBot="1" x14ac:dyDescent="0.25">
      <c r="A4" s="25" t="s">
        <v>23</v>
      </c>
      <c r="B4" s="24" t="s">
        <v>2</v>
      </c>
      <c r="C4" s="7" t="s">
        <v>3</v>
      </c>
      <c r="D4" s="20" t="s">
        <v>9</v>
      </c>
      <c r="E4" s="21" t="s">
        <v>7</v>
      </c>
      <c r="F4" s="21" t="s">
        <v>6</v>
      </c>
      <c r="G4" s="21" t="s">
        <v>5</v>
      </c>
      <c r="H4" s="22" t="s">
        <v>8</v>
      </c>
    </row>
    <row r="5" spans="1:12" ht="15.75" thickTop="1" x14ac:dyDescent="0.2">
      <c r="A5" s="97" t="s">
        <v>29</v>
      </c>
      <c r="B5" s="93" t="s">
        <v>0</v>
      </c>
      <c r="C5" s="11">
        <v>90</v>
      </c>
      <c r="D5" s="17">
        <v>34.5</v>
      </c>
      <c r="E5" s="18">
        <v>17.25</v>
      </c>
      <c r="F5" s="18">
        <v>10.35</v>
      </c>
      <c r="G5" s="18">
        <v>5.18</v>
      </c>
      <c r="H5" s="19">
        <v>1.73</v>
      </c>
    </row>
    <row r="6" spans="1:12" ht="15.75" thickBot="1" x14ac:dyDescent="0.25">
      <c r="A6" s="98"/>
      <c r="B6" s="94"/>
      <c r="C6" s="15">
        <v>75</v>
      </c>
      <c r="D6" s="53">
        <v>43</v>
      </c>
      <c r="E6" s="54">
        <v>21.5</v>
      </c>
      <c r="F6" s="54">
        <v>12.9</v>
      </c>
      <c r="G6" s="54">
        <v>6.45</v>
      </c>
      <c r="H6" s="55">
        <v>2.15</v>
      </c>
    </row>
    <row r="7" spans="1:12" ht="15.75" thickTop="1" x14ac:dyDescent="0.2">
      <c r="A7" s="98"/>
      <c r="B7" s="95" t="s">
        <v>1</v>
      </c>
      <c r="C7" s="16">
        <v>90</v>
      </c>
      <c r="D7" s="17">
        <v>34.5</v>
      </c>
      <c r="E7" s="18">
        <v>17.25</v>
      </c>
      <c r="F7" s="18">
        <v>10.35</v>
      </c>
      <c r="G7" s="18">
        <v>5.18</v>
      </c>
      <c r="H7" s="19">
        <v>1.73</v>
      </c>
      <c r="J7" s="56"/>
      <c r="K7" s="56"/>
      <c r="L7" s="56"/>
    </row>
    <row r="8" spans="1:12" ht="15.75" thickBot="1" x14ac:dyDescent="0.25">
      <c r="A8" s="99"/>
      <c r="B8" s="96"/>
      <c r="C8" s="4">
        <v>75</v>
      </c>
      <c r="D8" s="53">
        <v>43</v>
      </c>
      <c r="E8" s="54">
        <v>21.5</v>
      </c>
      <c r="F8" s="54">
        <v>12.9</v>
      </c>
      <c r="G8" s="54">
        <v>6.45</v>
      </c>
      <c r="H8" s="55">
        <v>2.15</v>
      </c>
      <c r="J8" s="56"/>
      <c r="K8" s="56"/>
      <c r="L8" s="56"/>
    </row>
    <row r="9" spans="1:12" ht="15.75" thickTop="1" x14ac:dyDescent="0.2">
      <c r="A9" s="100" t="s">
        <v>30</v>
      </c>
      <c r="B9" s="95" t="s">
        <v>0</v>
      </c>
      <c r="C9" s="16">
        <v>90</v>
      </c>
      <c r="D9" s="17">
        <v>34.5</v>
      </c>
      <c r="E9" s="18">
        <v>17.25</v>
      </c>
      <c r="F9" s="18">
        <v>10.35</v>
      </c>
      <c r="G9" s="18">
        <v>5.18</v>
      </c>
      <c r="H9" s="19">
        <v>1.73</v>
      </c>
      <c r="J9" s="56"/>
      <c r="K9" s="56"/>
      <c r="L9" s="56"/>
    </row>
    <row r="10" spans="1:12" ht="15.75" thickBot="1" x14ac:dyDescent="0.25">
      <c r="A10" s="98"/>
      <c r="B10" s="94"/>
      <c r="C10" s="15">
        <v>75</v>
      </c>
      <c r="D10" s="53">
        <v>43</v>
      </c>
      <c r="E10" s="54">
        <v>21.5</v>
      </c>
      <c r="F10" s="54">
        <v>12.9</v>
      </c>
      <c r="G10" s="54">
        <v>6.45</v>
      </c>
      <c r="H10" s="55">
        <v>2.15</v>
      </c>
      <c r="J10" s="56"/>
      <c r="K10" s="56"/>
      <c r="L10" s="56"/>
    </row>
    <row r="11" spans="1:12" ht="15.75" thickTop="1" x14ac:dyDescent="0.2">
      <c r="A11" s="98"/>
      <c r="B11" s="95" t="s">
        <v>1</v>
      </c>
      <c r="C11" s="16">
        <v>90</v>
      </c>
      <c r="D11" s="17">
        <v>34.5</v>
      </c>
      <c r="E11" s="18">
        <v>17.25</v>
      </c>
      <c r="F11" s="18">
        <v>10.35</v>
      </c>
      <c r="G11" s="18">
        <v>5.18</v>
      </c>
      <c r="H11" s="19">
        <v>1.73</v>
      </c>
      <c r="J11" s="56"/>
      <c r="K11" s="56"/>
      <c r="L11" s="56"/>
    </row>
    <row r="12" spans="1:12" ht="15.75" thickBot="1" x14ac:dyDescent="0.25">
      <c r="A12" s="99"/>
      <c r="B12" s="96"/>
      <c r="C12" s="4">
        <v>75</v>
      </c>
      <c r="D12" s="53">
        <v>43</v>
      </c>
      <c r="E12" s="54">
        <v>21.5</v>
      </c>
      <c r="F12" s="54">
        <v>12.9</v>
      </c>
      <c r="G12" s="54">
        <v>6.45</v>
      </c>
      <c r="H12" s="55">
        <v>2.15</v>
      </c>
    </row>
    <row r="13" spans="1:12" ht="15.75" thickTop="1" x14ac:dyDescent="0.2"/>
    <row r="16" spans="1:12" x14ac:dyDescent="0.2">
      <c r="B16" s="1" t="s">
        <v>11</v>
      </c>
    </row>
    <row r="17" spans="2:8" x14ac:dyDescent="0.2">
      <c r="B17" s="2" t="s">
        <v>17</v>
      </c>
      <c r="C17" s="85" t="s">
        <v>21</v>
      </c>
      <c r="D17" s="85"/>
      <c r="E17" s="85"/>
      <c r="F17" s="85"/>
      <c r="G17" s="85"/>
    </row>
    <row r="18" spans="2:8" x14ac:dyDescent="0.2">
      <c r="B18" s="2" t="s">
        <v>15</v>
      </c>
      <c r="C18" s="85" t="s">
        <v>19</v>
      </c>
      <c r="D18" s="85"/>
      <c r="E18" s="85"/>
      <c r="F18" s="85"/>
      <c r="G18" s="85"/>
    </row>
    <row r="19" spans="2:8" x14ac:dyDescent="0.2">
      <c r="B19" s="2" t="s">
        <v>14</v>
      </c>
      <c r="C19" s="85" t="s">
        <v>18</v>
      </c>
      <c r="D19" s="85"/>
      <c r="E19" s="85"/>
      <c r="F19" s="85"/>
      <c r="G19" s="85"/>
    </row>
    <row r="20" spans="2:8" x14ac:dyDescent="0.2">
      <c r="B20" s="2" t="s">
        <v>13</v>
      </c>
      <c r="C20" s="85" t="s">
        <v>12</v>
      </c>
      <c r="D20" s="85"/>
      <c r="E20" s="85"/>
      <c r="F20" s="85"/>
      <c r="G20" s="85"/>
    </row>
    <row r="21" spans="2:8" x14ac:dyDescent="0.2">
      <c r="B21" s="2" t="s">
        <v>16</v>
      </c>
      <c r="C21" s="85" t="s">
        <v>20</v>
      </c>
      <c r="D21" s="85"/>
      <c r="E21" s="85"/>
      <c r="F21" s="85"/>
      <c r="G21" s="85"/>
    </row>
    <row r="24" spans="2:8" x14ac:dyDescent="0.2">
      <c r="B24" s="1" t="s">
        <v>10</v>
      </c>
    </row>
    <row r="27" spans="2:8" x14ac:dyDescent="0.2">
      <c r="B27" s="83" t="s">
        <v>68</v>
      </c>
      <c r="C27" s="83"/>
      <c r="D27" s="83"/>
      <c r="E27" s="83"/>
      <c r="F27" s="83"/>
      <c r="G27" s="83"/>
      <c r="H27" s="83"/>
    </row>
    <row r="36" spans="1:1" x14ac:dyDescent="0.2">
      <c r="A36" s="57" t="s">
        <v>70</v>
      </c>
    </row>
  </sheetData>
  <sheetProtection algorithmName="SHA-512" hashValue="dj4YMeRia86RJe1Lh7nJxNj7SNQRj0bJqWHgIlTpfJXwBeXXNf3yLIWR0sejlhOFMoT1/kwNozHGGtkBDixHsg==" saltValue="wWliwX7p2HvhgX/ozuAriA==" spinCount="100000" sheet="1" selectLockedCells="1"/>
  <mergeCells count="14">
    <mergeCell ref="B27:H27"/>
    <mergeCell ref="C21:G21"/>
    <mergeCell ref="A9:A12"/>
    <mergeCell ref="B9:B10"/>
    <mergeCell ref="B11:B12"/>
    <mergeCell ref="C17:G17"/>
    <mergeCell ref="C18:G18"/>
    <mergeCell ref="C19:G19"/>
    <mergeCell ref="C20:G20"/>
    <mergeCell ref="A1:H1"/>
    <mergeCell ref="D3:H3"/>
    <mergeCell ref="A5:A8"/>
    <mergeCell ref="B5:B6"/>
    <mergeCell ref="B7:B8"/>
  </mergeCells>
  <pageMargins left="0.7" right="0.7" top="0.75" bottom="0.75" header="0.3" footer="0.3"/>
  <pageSetup scale="92" orientation="landscape" r:id="rId1"/>
  <headerFooter>
    <oddFooter>&amp;L&amp;"Arial,Regular"&amp;10© 2023 The Ergonomics Center&amp;R&amp;"Arial,Regular"&amp;10ErgoCenter.NCSU.edu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2-Handed Vert &amp; Lat Push Calc</vt:lpstr>
      <vt:lpstr>Pics</vt:lpstr>
      <vt:lpstr>2-Hand Vertical Push Females</vt:lpstr>
      <vt:lpstr>2-Hand Vertical Push Males</vt:lpstr>
      <vt:lpstr>2-Hand Lateral Push Females</vt:lpstr>
      <vt:lpstr>2-Hand Lateral Push Males</vt:lpstr>
      <vt:lpstr>ExertLeft</vt:lpstr>
      <vt:lpstr>ExertRight</vt:lpstr>
      <vt:lpstr>PushDown</vt:lpstr>
      <vt:lpstr>PushUp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ECNC (GD)</dc:creator>
  <cp:lastModifiedBy>Stephen McNierney</cp:lastModifiedBy>
  <cp:lastPrinted>2023-10-12T17:42:06Z</cp:lastPrinted>
  <dcterms:created xsi:type="dcterms:W3CDTF">2014-05-07T13:34:09Z</dcterms:created>
  <dcterms:modified xsi:type="dcterms:W3CDTF">2023-11-02T16:46:29Z</dcterms:modified>
</cp:coreProperties>
</file>