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hared drives\TEC-Toolbox\ErgoDATA Calculators 2023\Completed 2023 Calculators\"/>
    </mc:Choice>
  </mc:AlternateContent>
  <xr:revisionPtr revIDLastSave="0" documentId="13_ncr:1_{78AFD8A4-5949-4A55-AFAA-B489DEEDA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sed Strain Index" sheetId="1" r:id="rId1"/>
  </sheets>
  <definedNames>
    <definedName name="_xlnm._FilterDatabase" localSheetId="0" hidden="1">'Revised Strain Index'!$L$10:$L$17</definedName>
    <definedName name="_xlnm.Print_Area" localSheetId="0">'Revised Strain Index'!$A$1:$H$46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T14" i="1"/>
  <c r="F14" i="1"/>
  <c r="D22" i="1"/>
  <c r="C22" i="1"/>
  <c r="F38" i="1"/>
  <c r="F36" i="1"/>
  <c r="T23" i="1"/>
  <c r="F23" i="1"/>
  <c r="V23" i="1"/>
  <c r="H23" i="1" s="1"/>
  <c r="H32" i="1" s="1"/>
  <c r="T28" i="1"/>
  <c r="F28" i="1"/>
  <c r="V28" i="1"/>
  <c r="H28" i="1"/>
  <c r="T9" i="1"/>
  <c r="F9" i="1"/>
  <c r="V9" i="1"/>
  <c r="H9" i="1"/>
  <c r="G14" i="1"/>
  <c r="V14" i="1"/>
  <c r="H14" i="1"/>
  <c r="T19" i="1"/>
  <c r="F19" i="1"/>
  <c r="V19" i="1"/>
  <c r="H19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jahoyle</author>
  </authors>
  <commentList>
    <comment ref="A9" authorId="0" shapeId="0" xr:uid="{00000000-0006-0000-0000-000001000000}">
      <text>
        <r>
          <rPr>
            <b/>
            <sz val="8"/>
            <color indexed="81"/>
            <rFont val="Arial"/>
            <family val="2"/>
          </rPr>
          <t xml:space="preserve">Intensity - </t>
        </r>
        <r>
          <rPr>
            <sz val="8"/>
            <color indexed="81"/>
            <rFont val="Arial"/>
            <family val="2"/>
          </rPr>
          <t xml:space="preserve">An estimate of the force requirement to perform the task once. 
</t>
        </r>
        <r>
          <rPr>
            <b/>
            <sz val="8"/>
            <color indexed="81"/>
            <rFont val="Arial"/>
            <family val="2"/>
          </rPr>
          <t>Borg Scale</t>
        </r>
        <r>
          <rPr>
            <sz val="8"/>
            <color indexed="81"/>
            <rFont val="Arial"/>
            <family val="2"/>
          </rPr>
          <t xml:space="preserve"> - Perceived exertion scale from 0 to 10. </t>
        </r>
      </text>
    </comment>
    <comment ref="E9" authorId="0" shapeId="0" xr:uid="{00000000-0006-0000-0000-000002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a whole number between 0 and 10.</t>
        </r>
      </text>
    </comment>
    <comment ref="G9" authorId="0" shapeId="0" xr:uid="{00000000-0006-0000-0000-000003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a whole number between 0 and 10.</t>
        </r>
      </text>
    </comment>
    <comment ref="A14" authorId="0" shapeId="0" xr:uid="{00000000-0006-0000-0000-000004000000}">
      <text>
        <r>
          <rPr>
            <b/>
            <sz val="8"/>
            <color indexed="81"/>
            <rFont val="Arial"/>
            <family val="2"/>
          </rPr>
          <t xml:space="preserve">Effort - </t>
        </r>
        <r>
          <rPr>
            <sz val="8"/>
            <color indexed="81"/>
            <rFont val="Arial"/>
            <family val="2"/>
          </rPr>
          <t xml:space="preserve">A direct application of force through the hand and usually occurs with prehension (e.g. holding an object or using a tool), but also includes direct applications of force with the hand such as typing, pressing controls or pushing objects.
</t>
        </r>
        <r>
          <rPr>
            <b/>
            <sz val="8"/>
            <color indexed="81"/>
            <rFont val="Arial"/>
            <family val="2"/>
          </rPr>
          <t xml:space="preserve">
Efforts Per Min.</t>
        </r>
        <r>
          <rPr>
            <sz val="8"/>
            <color indexed="81"/>
            <rFont val="Arial"/>
            <family val="2"/>
          </rPr>
          <t xml:space="preserve"> - Avg. # of efforts over a representative sample of task requirements (several complete task cycles).</t>
        </r>
      </text>
    </comment>
    <comment ref="A19" authorId="0" shapeId="0" xr:uid="{00000000-0006-0000-0000-000005000000}">
      <text>
        <r>
          <rPr>
            <b/>
            <sz val="8"/>
            <color indexed="81"/>
            <rFont val="Arial"/>
            <family val="2"/>
          </rPr>
          <t>Duration per exertion</t>
        </r>
        <r>
          <rPr>
            <sz val="8"/>
            <color indexed="81"/>
            <rFont val="Arial"/>
            <family val="2"/>
          </rPr>
          <t xml:space="preserve"> - Avg. time that a single effort is applied (sec.)</t>
        </r>
      </text>
    </comment>
    <comment ref="E19" authorId="0" shapeId="0" xr:uid="{00000000-0006-0000-0000-000006000000}">
      <text>
        <r>
          <rPr>
            <b/>
            <sz val="8"/>
            <color indexed="81"/>
            <rFont val="Arial\"/>
          </rPr>
          <t>ECNC:</t>
        </r>
        <r>
          <rPr>
            <sz val="8"/>
            <color indexed="81"/>
            <rFont val="Arial\"/>
          </rPr>
          <t xml:space="preserve">
Enter the avg. time that a single effort is applied (sec).</t>
        </r>
      </text>
    </comment>
    <comment ref="G19" authorId="0" shapeId="0" xr:uid="{00000000-0006-0000-0000-000007000000}">
      <text>
        <r>
          <rPr>
            <b/>
            <sz val="8"/>
            <color indexed="81"/>
            <rFont val="Arial\"/>
          </rPr>
          <t>ECNC:</t>
        </r>
        <r>
          <rPr>
            <sz val="8"/>
            <color indexed="81"/>
            <rFont val="Arial\"/>
          </rPr>
          <t xml:space="preserve">
Enter the avg. time that a single effort is applied (sec).</t>
        </r>
      </text>
    </comment>
    <comment ref="A23" authorId="0" shapeId="0" xr:uid="{00000000-0006-0000-0000-000008000000}">
      <text>
        <r>
          <rPr>
            <b/>
            <sz val="8"/>
            <color indexed="81"/>
            <rFont val="Arial"/>
            <family val="2"/>
          </rPr>
          <t>Hand/Wrist Posture -</t>
        </r>
        <r>
          <rPr>
            <sz val="8"/>
            <color indexed="81"/>
            <rFont val="Arial"/>
            <family val="2"/>
          </rPr>
          <t xml:space="preserve">
Refers to the anatomical position of the hand/wrist relative to anatomical neutral (degrees).</t>
        </r>
      </text>
    </comment>
    <comment ref="E23" authorId="0" shapeId="0" xr:uid="{00000000-0006-0000-0000-000009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degrees of flexion or extension away from neutral posture.</t>
        </r>
      </text>
    </comment>
    <comment ref="G23" authorId="0" shapeId="0" xr:uid="{00000000-0006-0000-0000-00000A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degrees of flexion or extension away from neutral posture.</t>
        </r>
      </text>
    </comment>
    <comment ref="A28" authorId="0" shapeId="0" xr:uid="{00000000-0006-0000-0000-00000B000000}">
      <text>
        <r>
          <rPr>
            <b/>
            <sz val="8"/>
            <color indexed="81"/>
            <rFont val="Arial"/>
            <family val="2"/>
          </rPr>
          <t>Duration of Task per Day - T</t>
        </r>
        <r>
          <rPr>
            <sz val="8"/>
            <color indexed="81"/>
            <rFont val="Arial"/>
            <family val="2"/>
          </rPr>
          <t>otal time that a task is performed per shift (hours)</t>
        </r>
      </text>
    </comment>
    <comment ref="E28" authorId="0" shapeId="0" xr:uid="{00000000-0006-0000-0000-00000C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total time an employee performs the task per shift (hours)</t>
        </r>
      </text>
    </comment>
    <comment ref="G28" authorId="0" shapeId="0" xr:uid="{00000000-0006-0000-0000-00000D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total time an employee performs the task per shift (hours)</t>
        </r>
      </text>
    </comment>
  </commentList>
</comments>
</file>

<file path=xl/sharedStrings.xml><?xml version="1.0" encoding="utf-8"?>
<sst xmlns="http://schemas.openxmlformats.org/spreadsheetml/2006/main" count="53" uniqueCount="45">
  <si>
    <t>Date:</t>
  </si>
  <si>
    <t>Dept:</t>
  </si>
  <si>
    <t>Company:</t>
  </si>
  <si>
    <t>Task:</t>
  </si>
  <si>
    <t>Supervisor:</t>
  </si>
  <si>
    <t>Evaluator:</t>
  </si>
  <si>
    <t>Risk Factor</t>
  </si>
  <si>
    <t>Observation</t>
  </si>
  <si>
    <t>Left</t>
  </si>
  <si>
    <t>Right</t>
  </si>
  <si>
    <t>Efforts Per Minute</t>
  </si>
  <si>
    <t>Hand/Wrist Posture</t>
  </si>
  <si>
    <t>Results Key</t>
  </si>
  <si>
    <t>Job is probably safe</t>
  </si>
  <si>
    <t>Job is probably hazardous</t>
  </si>
  <si>
    <t>Notes/ Comments</t>
  </si>
  <si>
    <t>Revised Strain Index</t>
  </si>
  <si>
    <t>Left Score</t>
  </si>
  <si>
    <t>Right Score</t>
  </si>
  <si>
    <t>Light: Barely noticeable or relaxed effort (BS: 0-2)</t>
  </si>
  <si>
    <t>Somewhat Hard: Noticeable or definite effort (BS: 3)</t>
  </si>
  <si>
    <t>Hard: Obvious effort; Unchanged facial expression (BS: 4-5)</t>
  </si>
  <si>
    <t>Very Hard: Substantial effort; Changes expression (BS: 6-7)</t>
  </si>
  <si>
    <t>Near Maximal: Uses shoulder or trunk for force (BS: 8-10)</t>
  </si>
  <si>
    <t>Duration of Task Per Day</t>
  </si>
  <si>
    <t>Duration of task per day (hours)</t>
  </si>
  <si>
    <t>SI &gt; 10</t>
  </si>
  <si>
    <t>Total Obervation Time (sec.)</t>
  </si>
  <si>
    <t>Total Number of 
Exertions Observed</t>
  </si>
  <si>
    <t>Left Posture</t>
  </si>
  <si>
    <t>Right Posture</t>
  </si>
  <si>
    <t>Left and Right radio buttons are surrounded by Group Boxes but were hidden with some code in the Visual Basic Editor. Here's a link that explains:  https://groups.google.com/forum/#!topic/microsoft.public.excel/NT6Uqga_wN8</t>
  </si>
  <si>
    <t>Average 
Single Exertion Time (sec.)</t>
  </si>
  <si>
    <t>Reference: Arun Garg, J. Steven Moore &amp; Jay M. Kapellusch (2016): The Revised Strain Index: an improved upper extremity exposure assessment model, Ergonomics, DOI: 10.1080/00140139.2016.1237678</t>
  </si>
  <si>
    <t>Reference Pictures</t>
  </si>
  <si>
    <t>WARNING CENTER</t>
  </si>
  <si>
    <r>
      <t xml:space="preserve">SI </t>
    </r>
    <r>
      <rPr>
        <u/>
        <sz val="10"/>
        <color indexed="9"/>
        <rFont val="Arial"/>
        <family val="2"/>
      </rPr>
      <t>&lt;</t>
    </r>
    <r>
      <rPr>
        <sz val="10"/>
        <color indexed="9"/>
        <rFont val="Arial"/>
        <family val="2"/>
      </rPr>
      <t xml:space="preserve"> 10</t>
    </r>
  </si>
  <si>
    <r>
      <t xml:space="preserve">% Duration of Exertion </t>
    </r>
    <r>
      <rPr>
        <sz val="8"/>
        <rFont val="Arial"/>
        <family val="2"/>
      </rPr>
      <t>≤ 100% ?</t>
    </r>
  </si>
  <si>
    <t>Eff per min</t>
  </si>
  <si>
    <t>Dur per exert</t>
  </si>
  <si>
    <t>Dur per day</t>
  </si>
  <si>
    <t>Hand/Wrist Post</t>
  </si>
  <si>
    <t>Intensity of Exert</t>
  </si>
  <si>
    <t xml:space="preserve">Intensity of Exertion 
(Borg Scale - BS) </t>
  </si>
  <si>
    <t xml:space="preserve">Duration Per Exertion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</si>
</sst>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;@"/>
    <numFmt numFmtId="166" formatCode="0.0\ %"/>
  </numFmts>
  <fonts count="22">
    <font>
      <sz val="10"/>
      <name val="Arial"/>
    </font>
    <font>
      <sz val="8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i/>
      <sz val="8"/>
      <name val="Arial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b/>
      <sz val="8"/>
      <color indexed="81"/>
      <name val="Arial\"/>
    </font>
    <font>
      <sz val="8"/>
      <color indexed="81"/>
      <name val="Arial\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b/>
      <sz val="20"/>
      <color rgb="FF99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0C3D4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9" fontId="6" fillId="4" borderId="3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7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9" fillId="0" borderId="0" xfId="0" applyFont="1"/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65" fontId="3" fillId="8" borderId="10" xfId="0" applyNumberFormat="1" applyFont="1" applyFill="1" applyBorder="1" applyAlignment="1" applyProtection="1">
      <alignment horizontal="center"/>
      <protection locked="0"/>
    </xf>
    <xf numFmtId="0" fontId="3" fillId="8" borderId="11" xfId="0" applyFont="1" applyFill="1" applyBorder="1" applyAlignment="1" applyProtection="1">
      <alignment horizontal="center"/>
      <protection locked="0"/>
    </xf>
    <xf numFmtId="0" fontId="3" fillId="8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/>
    </xf>
    <xf numFmtId="49" fontId="6" fillId="8" borderId="3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wrapText="1"/>
    </xf>
    <xf numFmtId="2" fontId="8" fillId="0" borderId="27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2" fontId="8" fillId="0" borderId="18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  <protection locked="0"/>
    </xf>
    <xf numFmtId="0" fontId="7" fillId="8" borderId="19" xfId="0" applyFont="1" applyFill="1" applyBorder="1" applyAlignment="1" applyProtection="1">
      <alignment horizontal="center" vertical="center"/>
      <protection locked="0"/>
    </xf>
    <xf numFmtId="0" fontId="7" fillId="8" borderId="20" xfId="0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6" borderId="45" xfId="0" applyFont="1" applyFill="1" applyBorder="1" applyAlignment="1" applyProtection="1">
      <alignment horizontal="left" vertical="top" wrapText="1"/>
      <protection locked="0"/>
    </xf>
    <xf numFmtId="0" fontId="6" fillId="6" borderId="39" xfId="0" applyFont="1" applyFill="1" applyBorder="1" applyAlignment="1" applyProtection="1">
      <alignment horizontal="left" vertical="top" wrapText="1"/>
      <protection locked="0"/>
    </xf>
    <xf numFmtId="0" fontId="6" fillId="6" borderId="46" xfId="0" applyFont="1" applyFill="1" applyBorder="1" applyAlignment="1" applyProtection="1">
      <alignment horizontal="left" vertical="top" wrapText="1"/>
      <protection locked="0"/>
    </xf>
    <xf numFmtId="0" fontId="6" fillId="6" borderId="36" xfId="0" applyFont="1" applyFill="1" applyBorder="1" applyAlignment="1" applyProtection="1">
      <alignment horizontal="left" vertical="top" wrapText="1"/>
      <protection locked="0"/>
    </xf>
    <xf numFmtId="0" fontId="6" fillId="6" borderId="19" xfId="0" applyFont="1" applyFill="1" applyBorder="1" applyAlignment="1" applyProtection="1">
      <alignment horizontal="left" vertical="top" wrapText="1"/>
      <protection locked="0"/>
    </xf>
    <xf numFmtId="0" fontId="6" fillId="6" borderId="24" xfId="0" applyFont="1" applyFill="1" applyBorder="1" applyAlignment="1" applyProtection="1">
      <alignment horizontal="left" vertical="top" wrapText="1"/>
      <protection locked="0"/>
    </xf>
    <xf numFmtId="0" fontId="6" fillId="6" borderId="35" xfId="0" applyFont="1" applyFill="1" applyBorder="1" applyAlignment="1" applyProtection="1">
      <alignment horizontal="left" vertical="top" wrapText="1"/>
      <protection locked="0"/>
    </xf>
    <xf numFmtId="0" fontId="6" fillId="6" borderId="20" xfId="0" applyFont="1" applyFill="1" applyBorder="1" applyAlignment="1" applyProtection="1">
      <alignment horizontal="left" vertical="top" wrapText="1"/>
      <protection locked="0"/>
    </xf>
    <xf numFmtId="0" fontId="6" fillId="6" borderId="3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2" fontId="8" fillId="0" borderId="50" xfId="0" applyNumberFormat="1" applyFont="1" applyBorder="1" applyAlignment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2" fontId="8" fillId="0" borderId="54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8" borderId="10" xfId="0" applyFont="1" applyFill="1" applyBorder="1" applyAlignment="1" applyProtection="1">
      <alignment horizontal="center"/>
      <protection locked="0"/>
    </xf>
    <xf numFmtId="0" fontId="4" fillId="8" borderId="37" xfId="0" applyFont="1" applyFill="1" applyBorder="1" applyAlignment="1" applyProtection="1">
      <alignment horizont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2" fontId="8" fillId="0" borderId="39" xfId="0" applyNumberFormat="1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4" fillId="8" borderId="11" xfId="0" applyFont="1" applyFill="1" applyBorder="1" applyAlignment="1" applyProtection="1">
      <alignment horizontal="center"/>
      <protection locked="0"/>
    </xf>
    <xf numFmtId="0" fontId="4" fillId="8" borderId="22" xfId="0" applyFon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 applyProtection="1">
      <alignment horizontal="center"/>
      <protection locked="0"/>
    </xf>
    <xf numFmtId="0" fontId="4" fillId="8" borderId="26" xfId="0" applyFont="1" applyFill="1" applyBorder="1" applyAlignment="1" applyProtection="1">
      <alignment horizontal="center"/>
      <protection locked="0"/>
    </xf>
    <xf numFmtId="0" fontId="6" fillId="0" borderId="51" xfId="0" applyFont="1" applyBorder="1" applyAlignment="1">
      <alignment horizontal="left" vertical="center"/>
    </xf>
    <xf numFmtId="1" fontId="7" fillId="8" borderId="39" xfId="0" applyNumberFormat="1" applyFont="1" applyFill="1" applyBorder="1" applyAlignment="1" applyProtection="1">
      <alignment horizontal="center" vertical="center"/>
      <protection locked="0"/>
    </xf>
    <xf numFmtId="1" fontId="7" fillId="8" borderId="19" xfId="0" applyNumberFormat="1" applyFont="1" applyFill="1" applyBorder="1" applyAlignment="1" applyProtection="1">
      <alignment horizontal="center" vertical="center"/>
      <protection locked="0"/>
    </xf>
    <xf numFmtId="1" fontId="7" fillId="8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49" fontId="6" fillId="0" borderId="50" xfId="0" applyNumberFormat="1" applyFont="1" applyBorder="1" applyAlignment="1">
      <alignment horizontal="left" vertical="center"/>
    </xf>
    <xf numFmtId="0" fontId="7" fillId="8" borderId="52" xfId="0" applyFont="1" applyFill="1" applyBorder="1" applyAlignment="1" applyProtection="1">
      <alignment horizontal="center" vertical="center"/>
      <protection locked="0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90000"/>
      <color rgb="FF80C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O$2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O$26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26592</xdr:rowOff>
    </xdr:from>
    <xdr:to>
      <xdr:col>0</xdr:col>
      <xdr:colOff>424755</xdr:colOff>
      <xdr:row>1</xdr:row>
      <xdr:rowOff>87706</xdr:rowOff>
    </xdr:to>
    <xdr:pic>
      <xdr:nvPicPr>
        <xdr:cNvPr id="3126" name="Picture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26592"/>
          <a:ext cx="41523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47625</xdr:rowOff>
        </xdr:from>
        <xdr:to>
          <xdr:col>1</xdr:col>
          <xdr:colOff>1219200</xdr:colOff>
          <xdr:row>24</xdr:row>
          <xdr:rowOff>123825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Flexion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47625</xdr:rowOff>
        </xdr:from>
        <xdr:to>
          <xdr:col>1</xdr:col>
          <xdr:colOff>1219200</xdr:colOff>
          <xdr:row>26</xdr:row>
          <xdr:rowOff>123825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47625</xdr:rowOff>
        </xdr:from>
        <xdr:to>
          <xdr:col>2</xdr:col>
          <xdr:colOff>0</xdr:colOff>
          <xdr:row>27</xdr:row>
          <xdr:rowOff>0</xdr:rowOff>
        </xdr:to>
        <xdr:sp macro="" textlink="">
          <xdr:nvSpPr>
            <xdr:cNvPr id="1152" name="Group Box 128" descr="Left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47625</xdr:rowOff>
        </xdr:from>
        <xdr:to>
          <xdr:col>3</xdr:col>
          <xdr:colOff>533400</xdr:colOff>
          <xdr:row>24</xdr:row>
          <xdr:rowOff>123825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Flexion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47625</xdr:rowOff>
        </xdr:from>
        <xdr:to>
          <xdr:col>3</xdr:col>
          <xdr:colOff>533400</xdr:colOff>
          <xdr:row>26</xdr:row>
          <xdr:rowOff>123825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47625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156" name="Group Box 132" descr="Left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Right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152400</xdr:colOff>
      <xdr:row>39</xdr:row>
      <xdr:rowOff>152400</xdr:rowOff>
    </xdr:from>
    <xdr:to>
      <xdr:col>7</xdr:col>
      <xdr:colOff>485775</xdr:colOff>
      <xdr:row>41</xdr:row>
      <xdr:rowOff>76200</xdr:rowOff>
    </xdr:to>
    <xdr:sp macro="" textlink="">
      <xdr:nvSpPr>
        <xdr:cNvPr id="17" name="Arc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 flipH="1">
          <a:off x="6353175" y="7315200"/>
          <a:ext cx="333375" cy="247650"/>
        </a:xfrm>
        <a:custGeom>
          <a:avLst/>
          <a:gdLst>
            <a:gd name="T0" fmla="*/ 0 w 21600"/>
            <a:gd name="T1" fmla="*/ 0 h 21600"/>
            <a:gd name="T2" fmla="*/ 220 w 21600"/>
            <a:gd name="T3" fmla="*/ 144 h 21600"/>
            <a:gd name="T4" fmla="*/ 0 w 21600"/>
            <a:gd name="T5" fmla="*/ 144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chemeClr val="tx1"/>
          </a:solidFill>
          <a:round/>
          <a:headEnd type="triangle" w="med" len="med"/>
          <a:tailEnd/>
        </a:ln>
      </xdr:spPr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6</xdr:col>
      <xdr:colOff>400050</xdr:colOff>
      <xdr:row>43</xdr:row>
      <xdr:rowOff>76200</xdr:rowOff>
    </xdr:from>
    <xdr:to>
      <xdr:col>7</xdr:col>
      <xdr:colOff>952500</xdr:colOff>
      <xdr:row>44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5991225" y="7886700"/>
          <a:ext cx="1162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Extension</a:t>
          </a:r>
        </a:p>
      </xdr:txBody>
    </xdr:sp>
    <xdr:clientData/>
  </xdr:twoCellAnchor>
  <xdr:twoCellAnchor>
    <xdr:from>
      <xdr:col>5</xdr:col>
      <xdr:colOff>438150</xdr:colOff>
      <xdr:row>39</xdr:row>
      <xdr:rowOff>114300</xdr:rowOff>
    </xdr:from>
    <xdr:to>
      <xdr:col>5</xdr:col>
      <xdr:colOff>771525</xdr:colOff>
      <xdr:row>41</xdr:row>
      <xdr:rowOff>38100</xdr:rowOff>
    </xdr:to>
    <xdr:sp macro="" textlink="">
      <xdr:nvSpPr>
        <xdr:cNvPr id="18" name="Arc 1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 flipH="1">
          <a:off x="4981575" y="7277100"/>
          <a:ext cx="333375" cy="247650"/>
        </a:xfrm>
        <a:custGeom>
          <a:avLst/>
          <a:gdLst>
            <a:gd name="T0" fmla="*/ 0 w 21600"/>
            <a:gd name="T1" fmla="*/ 0 h 21600"/>
            <a:gd name="T2" fmla="*/ 220 w 21600"/>
            <a:gd name="T3" fmla="*/ 144 h 21600"/>
            <a:gd name="T4" fmla="*/ 0 w 21600"/>
            <a:gd name="T5" fmla="*/ 144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chemeClr val="tx1"/>
          </a:solidFill>
          <a:round/>
          <a:headEnd/>
          <a:tailEnd type="triangle" w="med" len="med"/>
        </a:ln>
      </xdr:spPr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5</xdr:col>
      <xdr:colOff>190500</xdr:colOff>
      <xdr:row>43</xdr:row>
      <xdr:rowOff>85725</xdr:rowOff>
    </xdr:from>
    <xdr:to>
      <xdr:col>6</xdr:col>
      <xdr:colOff>304800</xdr:colOff>
      <xdr:row>44</xdr:row>
      <xdr:rowOff>142875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 bwMode="auto">
        <a:xfrm>
          <a:off x="4733925" y="7896225"/>
          <a:ext cx="1162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Flexion</a:t>
          </a:r>
        </a:p>
      </xdr:txBody>
    </xdr:sp>
    <xdr:clientData/>
  </xdr:twoCellAnchor>
  <xdr:twoCellAnchor editAs="oneCell">
    <xdr:from>
      <xdr:col>4</xdr:col>
      <xdr:colOff>381000</xdr:colOff>
      <xdr:row>38</xdr:row>
      <xdr:rowOff>38100</xdr:rowOff>
    </xdr:from>
    <xdr:to>
      <xdr:col>6</xdr:col>
      <xdr:colOff>133350</xdr:colOff>
      <xdr:row>44</xdr:row>
      <xdr:rowOff>142875</xdr:rowOff>
    </xdr:to>
    <xdr:pic>
      <xdr:nvPicPr>
        <xdr:cNvPr id="3131" name="Pictur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038975"/>
          <a:ext cx="1457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39</xdr:row>
      <xdr:rowOff>142875</xdr:rowOff>
    </xdr:from>
    <xdr:to>
      <xdr:col>7</xdr:col>
      <xdr:colOff>904875</xdr:colOff>
      <xdr:row>45</xdr:row>
      <xdr:rowOff>209550</xdr:rowOff>
    </xdr:to>
    <xdr:pic>
      <xdr:nvPicPr>
        <xdr:cNvPr id="3132" name="Picture 5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305675"/>
          <a:ext cx="1419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82"/>
  <sheetViews>
    <sheetView showGridLines="0" tabSelected="1" zoomScaleNormal="100" workbookViewId="0">
      <selection activeCell="B3" sqref="B3"/>
    </sheetView>
  </sheetViews>
  <sheetFormatPr defaultColWidth="9.140625" defaultRowHeight="12.75"/>
  <cols>
    <col min="1" max="1" width="14.7109375" style="10" customWidth="1"/>
    <col min="2" max="2" width="20.28515625" style="10" customWidth="1"/>
    <col min="3" max="3" width="10.5703125" style="10" customWidth="1"/>
    <col min="4" max="4" width="12.7109375" style="10" customWidth="1"/>
    <col min="5" max="5" width="9.85546875" style="10" customWidth="1"/>
    <col min="6" max="6" width="15.7109375" style="10" customWidth="1"/>
    <col min="7" max="7" width="9.140625" style="10"/>
    <col min="8" max="8" width="15.7109375" style="10" customWidth="1"/>
    <col min="9" max="11" width="9.140625" style="10"/>
    <col min="12" max="12" width="10.140625" style="10" customWidth="1"/>
    <col min="13" max="13" width="9.140625" style="10" hidden="1" customWidth="1"/>
    <col min="14" max="14" width="10.7109375" style="10" hidden="1" customWidth="1"/>
    <col min="15" max="20" width="9.140625" style="10" hidden="1" customWidth="1"/>
    <col min="21" max="21" width="3" style="10" hidden="1" customWidth="1"/>
    <col min="22" max="24" width="9.140625" style="10" hidden="1" customWidth="1"/>
    <col min="25" max="25" width="0" style="10" hidden="1" customWidth="1"/>
    <col min="26" max="26" width="3" style="10" customWidth="1"/>
    <col min="27" max="27" width="10" style="10" bestFit="1" customWidth="1"/>
    <col min="28" max="16384" width="9.140625" style="10"/>
  </cols>
  <sheetData>
    <row r="1" spans="1:24" ht="26.25">
      <c r="A1" s="125" t="s">
        <v>16</v>
      </c>
      <c r="B1" s="125"/>
      <c r="C1" s="125"/>
      <c r="D1" s="125"/>
      <c r="E1" s="125"/>
      <c r="F1" s="125"/>
      <c r="G1" s="125"/>
      <c r="H1" s="125"/>
      <c r="I1" s="9"/>
      <c r="J1" s="9"/>
    </row>
    <row r="2" spans="1:24" ht="13.5" thickBot="1"/>
    <row r="3" spans="1:24">
      <c r="A3" s="25" t="s">
        <v>0</v>
      </c>
      <c r="B3" s="40"/>
      <c r="C3" s="28" t="s">
        <v>3</v>
      </c>
      <c r="D3" s="127"/>
      <c r="E3" s="127"/>
      <c r="F3" s="127"/>
      <c r="G3" s="127"/>
      <c r="H3" s="128"/>
      <c r="X3" s="35"/>
    </row>
    <row r="4" spans="1:24">
      <c r="A4" s="26" t="s">
        <v>2</v>
      </c>
      <c r="B4" s="41"/>
      <c r="C4" s="29" t="s">
        <v>4</v>
      </c>
      <c r="D4" s="136"/>
      <c r="E4" s="136"/>
      <c r="F4" s="136"/>
      <c r="G4" s="136"/>
      <c r="H4" s="137"/>
      <c r="X4" s="35"/>
    </row>
    <row r="5" spans="1:24" ht="13.5" thickBot="1">
      <c r="A5" s="27" t="s">
        <v>1</v>
      </c>
      <c r="B5" s="42"/>
      <c r="C5" s="30" t="s">
        <v>5</v>
      </c>
      <c r="D5" s="138"/>
      <c r="E5" s="138"/>
      <c r="F5" s="138"/>
      <c r="G5" s="138"/>
      <c r="H5" s="139"/>
      <c r="J5" s="38"/>
      <c r="K5" s="38"/>
      <c r="X5" s="35"/>
    </row>
    <row r="7" spans="1:24" ht="13.5" thickBot="1"/>
    <row r="8" spans="1:24" s="15" customFormat="1" ht="17.45" customHeight="1" thickBot="1">
      <c r="A8" s="11" t="s">
        <v>6</v>
      </c>
      <c r="B8" s="126" t="s">
        <v>7</v>
      </c>
      <c r="C8" s="126"/>
      <c r="D8" s="126"/>
      <c r="E8" s="12" t="s">
        <v>8</v>
      </c>
      <c r="F8" s="12" t="s">
        <v>17</v>
      </c>
      <c r="G8" s="13" t="s">
        <v>9</v>
      </c>
      <c r="H8" s="14" t="s">
        <v>18</v>
      </c>
      <c r="T8" s="32" t="s">
        <v>17</v>
      </c>
      <c r="U8" s="32"/>
      <c r="V8" s="32" t="s">
        <v>18</v>
      </c>
    </row>
    <row r="9" spans="1:24" s="16" customFormat="1" ht="13.15" customHeight="1" thickTop="1">
      <c r="A9" s="135" t="s">
        <v>43</v>
      </c>
      <c r="B9" s="145" t="s">
        <v>19</v>
      </c>
      <c r="C9" s="145"/>
      <c r="D9" s="145"/>
      <c r="E9" s="141"/>
      <c r="F9" s="131" t="str">
        <f>IF(T9="", "",TRUNC(T9,2))</f>
        <v/>
      </c>
      <c r="G9" s="141"/>
      <c r="H9" s="99" t="str">
        <f>IF(V9="", "",TRUNC(V9,2))</f>
        <v/>
      </c>
      <c r="S9" s="47" t="s">
        <v>42</v>
      </c>
      <c r="T9" s="45" t="str">
        <f>IF(E9="", "", IF(AND((E9/10)&lt;=0.4, (E9/10)&gt;=0), 30*(E9/10)^3 - 15.6*(E9/10)^2 + 13*(E9/10) +0.4, IF(AND((E9/10)&gt;0.4, (E9/10)&lt;=1), 36*(E9/10)^3 - 33.3*(E9/10)^2 + 24.77*(E9/10) -1.86, "Error")))</f>
        <v/>
      </c>
      <c r="U9" s="33"/>
      <c r="V9" s="45" t="str">
        <f>IF(G9="", "", IF(AND((G9/10)&lt;=0.4, (G9/10)&gt;=0), 30*(G9/10)^3 - 15.6*(G9/10)^2 + 13*(G9/10) +0.4, IF(AND((G9/10)&gt;0.4, (G9/10)&lt;=1), 36*(G9/10)^3 - 33.3*(G9/10)^2 + 24.77*(G9/10) -1.86, "Error")))</f>
        <v/>
      </c>
      <c r="X9" s="35"/>
    </row>
    <row r="10" spans="1:24" s="16" customFormat="1" ht="13.15" customHeight="1">
      <c r="A10" s="93"/>
      <c r="B10" s="144" t="s">
        <v>20</v>
      </c>
      <c r="C10" s="144"/>
      <c r="D10" s="144"/>
      <c r="E10" s="142"/>
      <c r="F10" s="58"/>
      <c r="G10" s="142"/>
      <c r="H10" s="53"/>
      <c r="S10" s="48"/>
      <c r="T10" s="45"/>
      <c r="U10" s="33"/>
      <c r="V10" s="45"/>
      <c r="X10" s="35"/>
    </row>
    <row r="11" spans="1:24" s="16" customFormat="1" ht="13.15" customHeight="1">
      <c r="A11" s="93"/>
      <c r="B11" s="144" t="s">
        <v>21</v>
      </c>
      <c r="C11" s="144"/>
      <c r="D11" s="144"/>
      <c r="E11" s="142"/>
      <c r="F11" s="58"/>
      <c r="G11" s="142"/>
      <c r="H11" s="53"/>
      <c r="S11" s="48"/>
      <c r="T11" s="45"/>
      <c r="U11" s="33"/>
      <c r="V11" s="45"/>
      <c r="X11" s="35"/>
    </row>
    <row r="12" spans="1:24" s="16" customFormat="1" ht="13.15" customHeight="1">
      <c r="A12" s="93"/>
      <c r="B12" s="144" t="s">
        <v>22</v>
      </c>
      <c r="C12" s="144"/>
      <c r="D12" s="144"/>
      <c r="E12" s="142"/>
      <c r="F12" s="58"/>
      <c r="G12" s="142"/>
      <c r="H12" s="53"/>
      <c r="S12" s="48"/>
      <c r="T12" s="45"/>
      <c r="U12" s="33"/>
      <c r="V12" s="45"/>
      <c r="X12" s="35"/>
    </row>
    <row r="13" spans="1:24" s="16" customFormat="1" ht="13.15" customHeight="1" thickBot="1">
      <c r="A13" s="94"/>
      <c r="B13" s="149" t="s">
        <v>23</v>
      </c>
      <c r="C13" s="149"/>
      <c r="D13" s="149"/>
      <c r="E13" s="143"/>
      <c r="F13" s="59"/>
      <c r="G13" s="143"/>
      <c r="H13" s="54"/>
      <c r="S13" s="48"/>
      <c r="T13" s="45"/>
      <c r="U13" s="33"/>
      <c r="V13" s="45"/>
      <c r="X13" s="35"/>
    </row>
    <row r="14" spans="1:24" s="16" customFormat="1" ht="13.15" customHeight="1">
      <c r="A14" s="92" t="s">
        <v>10</v>
      </c>
      <c r="B14" s="146" t="s">
        <v>28</v>
      </c>
      <c r="C14" s="1" t="s">
        <v>8</v>
      </c>
      <c r="D14" s="1" t="s">
        <v>9</v>
      </c>
      <c r="E14" s="132" t="str">
        <f>IF(OR(C15="", C17=""), "", C15/(C17/60))</f>
        <v/>
      </c>
      <c r="F14" s="57" t="str">
        <f>IF(T14="", "", TRUNC(T14,2))</f>
        <v/>
      </c>
      <c r="G14" s="132" t="str">
        <f>IF(OR(D15="", D17=""), "", D15/(D17/60))</f>
        <v/>
      </c>
      <c r="H14" s="52" t="str">
        <f>IF(V14="", "",TRUNC(V14,2))</f>
        <v/>
      </c>
      <c r="S14" s="45" t="s">
        <v>38</v>
      </c>
      <c r="T14" s="46" t="str">
        <f>IF(E14="", "", IF(AND(E14&gt;=0, E14&lt;=90), 0.1+0.25*E14, IF(E14&gt;90, 0.00334*(E14)^1.96, "Error")))</f>
        <v/>
      </c>
      <c r="U14" s="34"/>
      <c r="V14" s="46" t="str">
        <f>IF(G14="", "", IF(AND(G14&gt;=0, G14&lt;=90), 0.1+0.25*G14, IF(G14&gt;90, 0.00334*(G14)^1.96, "Error")))</f>
        <v/>
      </c>
    </row>
    <row r="15" spans="1:24" s="16" customFormat="1" ht="13.15" customHeight="1">
      <c r="A15" s="92"/>
      <c r="B15" s="147"/>
      <c r="C15" s="96"/>
      <c r="D15" s="96"/>
      <c r="E15" s="133"/>
      <c r="F15" s="58"/>
      <c r="G15" s="133"/>
      <c r="H15" s="53"/>
      <c r="S15" s="45"/>
      <c r="T15" s="46"/>
      <c r="U15" s="34"/>
      <c r="V15" s="46"/>
    </row>
    <row r="16" spans="1:24" s="16" customFormat="1" ht="13.15" customHeight="1">
      <c r="A16" s="93"/>
      <c r="B16" s="148"/>
      <c r="C16" s="150"/>
      <c r="D16" s="150"/>
      <c r="E16" s="133"/>
      <c r="F16" s="58"/>
      <c r="G16" s="133"/>
      <c r="H16" s="53"/>
      <c r="S16" s="45"/>
      <c r="T16" s="46"/>
      <c r="U16" s="34"/>
      <c r="V16" s="46"/>
    </row>
    <row r="17" spans="1:27" s="16" customFormat="1" ht="13.15" customHeight="1" thickBot="1">
      <c r="A17" s="93"/>
      <c r="B17" s="140" t="s">
        <v>27</v>
      </c>
      <c r="C17" s="129"/>
      <c r="D17" s="129"/>
      <c r="E17" s="133"/>
      <c r="F17" s="58"/>
      <c r="G17" s="133"/>
      <c r="H17" s="53"/>
      <c r="S17" s="45"/>
      <c r="T17" s="46"/>
      <c r="U17" s="34"/>
      <c r="V17" s="46"/>
    </row>
    <row r="18" spans="1:27" s="16" customFormat="1" ht="13.15" customHeight="1" thickBot="1">
      <c r="A18" s="93"/>
      <c r="B18" s="118"/>
      <c r="C18" s="130"/>
      <c r="D18" s="130"/>
      <c r="E18" s="134"/>
      <c r="F18" s="59"/>
      <c r="G18" s="134"/>
      <c r="H18" s="54"/>
      <c r="K18" s="17"/>
      <c r="S18" s="45"/>
      <c r="T18" s="46"/>
      <c r="U18" s="34"/>
      <c r="V18" s="46"/>
      <c r="Y18" s="32"/>
      <c r="Z18" s="39"/>
      <c r="AA18" s="32"/>
    </row>
    <row r="19" spans="1:27" s="16" customFormat="1" ht="13.15" customHeight="1">
      <c r="A19" s="106" t="s">
        <v>44</v>
      </c>
      <c r="B19" s="146" t="s">
        <v>32</v>
      </c>
      <c r="C19" s="155" t="s">
        <v>37</v>
      </c>
      <c r="D19" s="156"/>
      <c r="E19" s="60"/>
      <c r="F19" s="151" t="str">
        <f>IF(T19="","",IF(C22="","",IF(C22&gt;1,"See Warning Center Note Below.", TRUNC(T19,2))))</f>
        <v/>
      </c>
      <c r="G19" s="60"/>
      <c r="H19" s="100" t="str">
        <f>IF(V19="","", IF(D22="","",IF(D22&gt;1,"See Warning Center Note Below.",TRUNC(V19,2))))</f>
        <v/>
      </c>
      <c r="J19" s="2"/>
      <c r="K19" s="3"/>
      <c r="L19" s="4"/>
      <c r="S19" s="45" t="s">
        <v>39</v>
      </c>
      <c r="T19" s="46" t="str">
        <f>IF(E19="","",IF(AND(E19&gt;=0,E19&lt;=60), 0.45+0.31*E19,IF(E19&gt;60, 19.17*LN(E19)-59.44, "Error")))</f>
        <v/>
      </c>
      <c r="U19" s="34"/>
      <c r="V19" s="46" t="str">
        <f>IF(G19="","",IF(AND(G19&gt;=0,G19&lt;=60), 0.45+0.31*G19,IF(G19&gt;60, 19.17*LN(G19)-59.44, "Error")))</f>
        <v/>
      </c>
      <c r="X19" s="43"/>
      <c r="Y19" s="44"/>
      <c r="AA19" s="44"/>
    </row>
    <row r="20" spans="1:27" s="16" customFormat="1" ht="13.15" customHeight="1">
      <c r="A20" s="93"/>
      <c r="B20" s="147"/>
      <c r="C20" s="157"/>
      <c r="D20" s="158"/>
      <c r="E20" s="61"/>
      <c r="F20" s="152"/>
      <c r="G20" s="61"/>
      <c r="H20" s="101"/>
      <c r="K20" s="3"/>
      <c r="S20" s="45"/>
      <c r="T20" s="46"/>
      <c r="U20" s="34"/>
      <c r="V20" s="46"/>
      <c r="X20" s="44"/>
      <c r="Y20" s="44"/>
      <c r="AA20" s="44"/>
    </row>
    <row r="21" spans="1:27" s="16" customFormat="1" ht="13.15" customHeight="1">
      <c r="A21" s="93"/>
      <c r="B21" s="147"/>
      <c r="C21" s="5" t="s">
        <v>8</v>
      </c>
      <c r="D21" s="5" t="s">
        <v>9</v>
      </c>
      <c r="E21" s="61"/>
      <c r="F21" s="152"/>
      <c r="G21" s="61"/>
      <c r="H21" s="101"/>
      <c r="J21" s="18"/>
      <c r="K21" s="18"/>
      <c r="L21" s="4"/>
      <c r="S21" s="45"/>
      <c r="T21" s="46"/>
      <c r="U21" s="34"/>
      <c r="V21" s="46"/>
      <c r="X21" s="44"/>
      <c r="Y21" s="44"/>
      <c r="AA21" s="44"/>
    </row>
    <row r="22" spans="1:27" s="16" customFormat="1" ht="13.5" customHeight="1" thickBot="1">
      <c r="A22" s="94"/>
      <c r="B22" s="154"/>
      <c r="C22" s="6" t="str">
        <f>IF(OR(C15="",E19="",C17=""), "",((C15*E19)/C17))</f>
        <v/>
      </c>
      <c r="D22" s="6" t="str">
        <f>IF(OR(D15="",G19="",D17=""), "",((D15*G19)/D17))</f>
        <v/>
      </c>
      <c r="E22" s="62"/>
      <c r="F22" s="153"/>
      <c r="G22" s="62"/>
      <c r="H22" s="102"/>
      <c r="J22" s="7"/>
      <c r="K22" s="7"/>
      <c r="L22" s="8"/>
      <c r="S22" s="45"/>
      <c r="T22" s="46"/>
      <c r="U22" s="34"/>
      <c r="V22" s="46"/>
      <c r="X22" s="44"/>
      <c r="Y22" s="44"/>
      <c r="AA22" s="44"/>
    </row>
    <row r="23" spans="1:27" s="16" customFormat="1" ht="13.15" customHeight="1">
      <c r="A23" s="92" t="s">
        <v>11</v>
      </c>
      <c r="B23" s="19" t="s">
        <v>8</v>
      </c>
      <c r="C23" s="123" t="s">
        <v>9</v>
      </c>
      <c r="D23" s="123"/>
      <c r="E23" s="96"/>
      <c r="F23" s="95" t="str">
        <f>IF(T23="","",TRUNC(T23,2))</f>
        <v/>
      </c>
      <c r="G23" s="96"/>
      <c r="H23" s="124" t="str">
        <f>IF(V23="","",TRUNC(V23,2))</f>
        <v/>
      </c>
      <c r="S23" s="47" t="s">
        <v>41</v>
      </c>
      <c r="T23" s="46" t="str">
        <f>IF(E23="","", IF(O25=1,1.2*(EXP(0.009*E23))-0.2, IF(O25=2,IF(E23&lt;=30, 1,1+0.00028*(E23 - 30)^2))))</f>
        <v/>
      </c>
      <c r="U23" s="36"/>
      <c r="V23" s="46" t="str">
        <f>IF(G23="","", IF(O26=1,1.2*(EXP(0.009*G23))-0.2, IF(O26=2,IF(G23&lt;=30, 1,1+0.00028*(G23 - 30)^2))))</f>
        <v/>
      </c>
    </row>
    <row r="24" spans="1:27" s="16" customFormat="1" ht="13.15" customHeight="1">
      <c r="A24" s="92"/>
      <c r="B24" s="49"/>
      <c r="C24" s="49"/>
      <c r="D24" s="49"/>
      <c r="E24" s="61"/>
      <c r="F24" s="58"/>
      <c r="G24" s="61"/>
      <c r="H24" s="53"/>
      <c r="S24" s="48"/>
      <c r="T24" s="46"/>
      <c r="U24" s="36"/>
      <c r="V24" s="46"/>
    </row>
    <row r="25" spans="1:27" s="16" customFormat="1" ht="13.15" customHeight="1">
      <c r="A25" s="92"/>
      <c r="B25" s="49"/>
      <c r="C25" s="49"/>
      <c r="D25" s="49"/>
      <c r="E25" s="61"/>
      <c r="F25" s="58"/>
      <c r="G25" s="61"/>
      <c r="H25" s="53"/>
      <c r="N25" s="36" t="s">
        <v>29</v>
      </c>
      <c r="O25" s="37">
        <v>1</v>
      </c>
      <c r="S25" s="48"/>
      <c r="T25" s="46"/>
      <c r="U25" s="36"/>
      <c r="V25" s="46"/>
    </row>
    <row r="26" spans="1:27" s="16" customFormat="1" ht="13.15" customHeight="1">
      <c r="A26" s="93"/>
      <c r="B26" s="49"/>
      <c r="C26" s="49"/>
      <c r="D26" s="49"/>
      <c r="E26" s="61"/>
      <c r="F26" s="58"/>
      <c r="G26" s="61"/>
      <c r="H26" s="53"/>
      <c r="N26" s="36" t="s">
        <v>30</v>
      </c>
      <c r="O26" s="37">
        <v>2</v>
      </c>
      <c r="S26" s="48"/>
      <c r="T26" s="46"/>
      <c r="U26" s="36"/>
      <c r="V26" s="46"/>
    </row>
    <row r="27" spans="1:27" s="16" customFormat="1" ht="13.15" customHeight="1" thickBot="1">
      <c r="A27" s="94"/>
      <c r="B27" s="50"/>
      <c r="C27" s="50"/>
      <c r="D27" s="50"/>
      <c r="E27" s="62"/>
      <c r="F27" s="59"/>
      <c r="G27" s="62"/>
      <c r="H27" s="54"/>
      <c r="N27" s="97" t="s">
        <v>31</v>
      </c>
      <c r="O27" s="97"/>
      <c r="P27" s="97"/>
      <c r="Q27" s="97"/>
      <c r="S27" s="48"/>
      <c r="T27" s="46"/>
      <c r="U27" s="36"/>
      <c r="V27" s="46"/>
    </row>
    <row r="28" spans="1:27" s="16" customFormat="1" ht="13.15" customHeight="1">
      <c r="A28" s="106" t="s">
        <v>24</v>
      </c>
      <c r="B28" s="112" t="s">
        <v>25</v>
      </c>
      <c r="C28" s="113"/>
      <c r="D28" s="114"/>
      <c r="E28" s="60"/>
      <c r="F28" s="57" t="str">
        <f>IF(T28="","",TRUNC(T28,2))</f>
        <v/>
      </c>
      <c r="G28" s="60"/>
      <c r="H28" s="52" t="str">
        <f>IF(V28="","",TRUNC(V28,2))</f>
        <v/>
      </c>
      <c r="J28" s="98"/>
      <c r="K28" s="98"/>
      <c r="N28" s="97"/>
      <c r="O28" s="97"/>
      <c r="P28" s="97"/>
      <c r="Q28" s="97"/>
      <c r="S28" s="45" t="s">
        <v>40</v>
      </c>
      <c r="T28" s="46" t="str">
        <f>IF(E28="","",IF(AND(E28&gt;=0,E28&lt;=0.05), 0.2,IF(E28&gt;0.05, 0.042*E28+0.09*LN(E28)+0.477,"Error")))</f>
        <v/>
      </c>
      <c r="U28" s="36"/>
      <c r="V28" s="46" t="str">
        <f>IF(G28="","",IF(AND(G28&gt;=0,G28&lt;=0.05), 0.2,IF(G28&gt;0.05, 0.042*G28+0.09*LN(G28)+0.477,"Error")))</f>
        <v/>
      </c>
      <c r="X28" s="35"/>
    </row>
    <row r="29" spans="1:27" s="16" customFormat="1" ht="13.15" customHeight="1">
      <c r="A29" s="93"/>
      <c r="B29" s="115"/>
      <c r="C29" s="116"/>
      <c r="D29" s="117"/>
      <c r="E29" s="61"/>
      <c r="F29" s="58"/>
      <c r="G29" s="61"/>
      <c r="H29" s="53"/>
      <c r="J29" s="98"/>
      <c r="K29" s="98"/>
      <c r="N29" s="97"/>
      <c r="O29" s="97"/>
      <c r="P29" s="97"/>
      <c r="Q29" s="97"/>
      <c r="S29" s="46"/>
      <c r="T29" s="46"/>
      <c r="U29" s="36"/>
      <c r="V29" s="46"/>
      <c r="X29" s="35"/>
    </row>
    <row r="30" spans="1:27" s="16" customFormat="1" ht="13.15" customHeight="1">
      <c r="A30" s="93"/>
      <c r="B30" s="115"/>
      <c r="C30" s="116"/>
      <c r="D30" s="117"/>
      <c r="E30" s="61"/>
      <c r="F30" s="58"/>
      <c r="G30" s="61"/>
      <c r="H30" s="53"/>
      <c r="J30" s="98"/>
      <c r="K30" s="98"/>
      <c r="N30" s="97"/>
      <c r="O30" s="97"/>
      <c r="P30" s="97"/>
      <c r="Q30" s="97"/>
      <c r="S30" s="46"/>
      <c r="T30" s="46"/>
      <c r="U30" s="36"/>
      <c r="V30" s="46"/>
      <c r="X30" s="35"/>
    </row>
    <row r="31" spans="1:27" s="16" customFormat="1" ht="13.15" customHeight="1" thickBot="1">
      <c r="A31" s="94"/>
      <c r="B31" s="118"/>
      <c r="C31" s="119"/>
      <c r="D31" s="120"/>
      <c r="E31" s="62"/>
      <c r="F31" s="59"/>
      <c r="G31" s="62"/>
      <c r="H31" s="54"/>
      <c r="J31" s="98"/>
      <c r="K31" s="98"/>
      <c r="N31" s="97"/>
      <c r="O31" s="97"/>
      <c r="P31" s="97"/>
      <c r="Q31" s="97"/>
      <c r="S31" s="46"/>
      <c r="T31" s="46"/>
      <c r="U31" s="36"/>
      <c r="V31" s="46"/>
      <c r="X31" s="35"/>
    </row>
    <row r="32" spans="1:27" s="16" customFormat="1" ht="35.450000000000003" customHeight="1">
      <c r="A32" s="121" t="s">
        <v>12</v>
      </c>
      <c r="B32" s="20" t="s">
        <v>36</v>
      </c>
      <c r="C32" s="55" t="s">
        <v>13</v>
      </c>
      <c r="D32" s="55"/>
      <c r="E32" s="55"/>
      <c r="F32" s="108" t="str">
        <f>IF(OR(F9="",F14="",F19="",F23="",F28=""),"", IF(F19="See Warning Center Note Below.", "Error", PRODUCT(F9,F14,F19,F23,F28)))</f>
        <v/>
      </c>
      <c r="G32" s="21"/>
      <c r="H32" s="110" t="str">
        <f>IF(OR(H9="",H14="",H19="",H23="",H28=""),"", IF(H19="See Warning Center Note Below.", "Error", PRODUCT(H9,H14,H19,H23,H28)))</f>
        <v/>
      </c>
      <c r="J32" s="31"/>
      <c r="N32" s="22"/>
      <c r="O32" s="22"/>
      <c r="P32" s="22"/>
      <c r="Q32" s="22"/>
    </row>
    <row r="33" spans="1:10" s="16" customFormat="1" ht="35.450000000000003" customHeight="1" thickBot="1">
      <c r="A33" s="122"/>
      <c r="B33" s="23" t="s">
        <v>26</v>
      </c>
      <c r="C33" s="56" t="s">
        <v>14</v>
      </c>
      <c r="D33" s="56"/>
      <c r="E33" s="56"/>
      <c r="F33" s="109"/>
      <c r="G33" s="24"/>
      <c r="H33" s="111"/>
    </row>
    <row r="34" spans="1:10" s="16" customFormat="1" ht="12" thickBot="1"/>
    <row r="35" spans="1:10" s="16" customFormat="1" ht="13.5" thickBot="1">
      <c r="A35" s="86" t="s">
        <v>15</v>
      </c>
      <c r="B35" s="87"/>
      <c r="C35" s="87"/>
      <c r="D35" s="87"/>
      <c r="E35" s="88"/>
      <c r="F35" s="86" t="s">
        <v>35</v>
      </c>
      <c r="G35" s="87"/>
      <c r="H35" s="107"/>
    </row>
    <row r="36" spans="1:10" s="16" customFormat="1" ht="13.5" customHeight="1" thickTop="1">
      <c r="A36" s="77"/>
      <c r="B36" s="78"/>
      <c r="C36" s="78"/>
      <c r="D36" s="78"/>
      <c r="E36" s="79"/>
      <c r="F36" s="71" t="str">
        <f>IF((C15*E19)&gt;C17,"Total Exertions X Single Exertion Time 
must be ≤ Total Observation Time", IF((D15*G19)&gt;D17,"Total Exertions X Single Exertion Time 
must be ≤ Total Observation Time",""))</f>
        <v/>
      </c>
      <c r="G36" s="72"/>
      <c r="H36" s="73"/>
      <c r="J36" s="31"/>
    </row>
    <row r="37" spans="1:10" s="16" customFormat="1" ht="12.75" customHeight="1">
      <c r="A37" s="80"/>
      <c r="B37" s="81"/>
      <c r="C37" s="81"/>
      <c r="D37" s="81"/>
      <c r="E37" s="82"/>
      <c r="F37" s="74"/>
      <c r="G37" s="75"/>
      <c r="H37" s="76"/>
    </row>
    <row r="38" spans="1:10" s="16" customFormat="1" ht="12.75" customHeight="1" thickBot="1">
      <c r="A38" s="80"/>
      <c r="B38" s="81"/>
      <c r="C38" s="81"/>
      <c r="D38" s="81"/>
      <c r="E38" s="82"/>
      <c r="F38" s="103" t="str">
        <f>IF(AND(C22="",D22=""), "",
IF(AND((C15*E19)&gt;C17,(D15*G19)&gt;D17),"Check Both Right &amp; Left Hand Inputs",IF((C15*E19)&gt;C17,"Check Left Hand Inputs",IF((D15*G19)&gt;D17, "Check Right Hand Inputs",""))))</f>
        <v/>
      </c>
      <c r="G38" s="104"/>
      <c r="H38" s="105"/>
    </row>
    <row r="39" spans="1:10" s="16" customFormat="1" ht="12.75" customHeight="1" thickBot="1">
      <c r="A39" s="80"/>
      <c r="B39" s="81"/>
      <c r="C39" s="81"/>
      <c r="D39" s="81"/>
      <c r="E39" s="82"/>
      <c r="F39" s="89" t="s">
        <v>34</v>
      </c>
      <c r="G39" s="90"/>
      <c r="H39" s="91"/>
    </row>
    <row r="40" spans="1:10" s="16" customFormat="1" ht="12.75" customHeight="1" thickTop="1">
      <c r="A40" s="80"/>
      <c r="B40" s="81"/>
      <c r="C40" s="81"/>
      <c r="D40" s="81"/>
      <c r="E40" s="82"/>
      <c r="F40" s="63"/>
      <c r="G40" s="64"/>
      <c r="H40" s="65"/>
    </row>
    <row r="41" spans="1:10" s="16" customFormat="1" ht="12.75" customHeight="1">
      <c r="A41" s="80"/>
      <c r="B41" s="81"/>
      <c r="C41" s="81"/>
      <c r="D41" s="81"/>
      <c r="E41" s="82"/>
      <c r="F41" s="66"/>
      <c r="G41" s="44"/>
      <c r="H41" s="67"/>
    </row>
    <row r="42" spans="1:10" s="16" customFormat="1" ht="12.75" customHeight="1">
      <c r="A42" s="80"/>
      <c r="B42" s="81"/>
      <c r="C42" s="81"/>
      <c r="D42" s="81"/>
      <c r="E42" s="82"/>
      <c r="F42" s="66"/>
      <c r="G42" s="44"/>
      <c r="H42" s="67"/>
    </row>
    <row r="43" spans="1:10" s="16" customFormat="1" ht="12.75" customHeight="1">
      <c r="A43" s="80"/>
      <c r="B43" s="81"/>
      <c r="C43" s="81"/>
      <c r="D43" s="81"/>
      <c r="E43" s="82"/>
      <c r="F43" s="66"/>
      <c r="G43" s="44"/>
      <c r="H43" s="67"/>
    </row>
    <row r="44" spans="1:10" s="16" customFormat="1" ht="12.75" customHeight="1">
      <c r="A44" s="80"/>
      <c r="B44" s="81"/>
      <c r="C44" s="81"/>
      <c r="D44" s="81"/>
      <c r="E44" s="82"/>
      <c r="F44" s="66"/>
      <c r="G44" s="44"/>
      <c r="H44" s="67"/>
    </row>
    <row r="45" spans="1:10" s="16" customFormat="1" ht="13.5" customHeight="1" thickBot="1">
      <c r="A45" s="83"/>
      <c r="B45" s="84"/>
      <c r="C45" s="84"/>
      <c r="D45" s="84"/>
      <c r="E45" s="85"/>
      <c r="F45" s="68"/>
      <c r="G45" s="69"/>
      <c r="H45" s="70"/>
    </row>
    <row r="46" spans="1:10" s="16" customFormat="1" ht="29.25" customHeight="1">
      <c r="A46" s="51" t="s">
        <v>33</v>
      </c>
      <c r="B46" s="51"/>
      <c r="C46" s="51"/>
      <c r="D46" s="51"/>
      <c r="E46" s="51"/>
      <c r="F46" s="51"/>
      <c r="G46" s="51"/>
      <c r="H46" s="51"/>
    </row>
    <row r="47" spans="1:10" s="16" customFormat="1" ht="11.25"/>
    <row r="48" spans="1:10" s="16" customFormat="1" ht="11.25"/>
    <row r="49" s="16" customFormat="1" ht="11.25"/>
    <row r="50" s="16" customFormat="1" ht="11.25"/>
    <row r="51" s="16" customFormat="1" ht="11.25"/>
    <row r="52" s="16" customFormat="1" ht="11.25"/>
    <row r="53" s="16" customFormat="1" ht="11.25"/>
    <row r="54" s="16" customFormat="1" ht="11.25"/>
    <row r="55" s="16" customFormat="1" ht="11.25"/>
    <row r="56" s="16" customFormat="1" ht="11.25"/>
    <row r="57" s="16" customFormat="1" ht="11.25"/>
    <row r="58" s="16" customFormat="1" ht="11.25"/>
    <row r="59" s="16" customFormat="1" ht="11.25"/>
    <row r="60" s="16" customFormat="1" ht="11.25"/>
    <row r="61" s="16" customFormat="1" ht="11.25"/>
    <row r="62" s="16" customFormat="1" ht="11.25"/>
    <row r="63" s="16" customFormat="1" ht="11.25"/>
    <row r="64" s="16" customFormat="1" ht="11.25"/>
    <row r="65" s="16" customFormat="1" ht="11.25"/>
    <row r="66" s="16" customFormat="1" ht="11.25"/>
    <row r="67" s="16" customFormat="1" ht="11.25"/>
    <row r="68" s="16" customFormat="1" ht="11.25"/>
    <row r="69" s="16" customFormat="1" ht="11.25"/>
    <row r="70" s="16" customFormat="1" ht="11.25"/>
    <row r="71" s="16" customFormat="1" ht="11.25"/>
    <row r="72" s="16" customFormat="1" ht="11.25"/>
    <row r="73" s="16" customFormat="1" ht="11.25"/>
    <row r="74" s="16" customFormat="1" ht="11.25"/>
    <row r="75" s="16" customFormat="1" ht="11.25"/>
    <row r="76" s="16" customFormat="1" ht="11.25"/>
    <row r="77" s="16" customFormat="1" ht="11.25"/>
    <row r="78" s="16" customFormat="1" ht="11.25"/>
    <row r="79" s="16" customFormat="1" ht="11.25"/>
    <row r="80" s="16" customFormat="1" ht="11.25"/>
    <row r="81" s="16" customFormat="1" ht="11.25"/>
    <row r="82" s="16" customFormat="1" ht="11.25"/>
  </sheetData>
  <sheetProtection algorithmName="SHA-512" hashValue="sDW0jWjo771rcja0IZ3e3aUmHboYEl3s+T9lNdNZUSGJs0nWOzKXexgjisEJsc0zrBd6OUCT2Pn9LZtbEzjsbw==" saltValue="DY95+SumAI3AChElHviKLA==" spinCount="100000" sheet="1" selectLockedCells="1"/>
  <protectedRanges>
    <protectedRange password="C989" sqref="L18 L33 A32:E32 A17:A18 I17:K18 E17:E18 E26 E28:E31 A28:A31 D27:E27 A23:B27 D23:E25 E21:E22 M17:IV18 I23:IV32 G21:G31" name="Range2"/>
  </protectedRanges>
  <mergeCells count="82">
    <mergeCell ref="A19:A22"/>
    <mergeCell ref="D15:D16"/>
    <mergeCell ref="B19:B22"/>
    <mergeCell ref="C19:D20"/>
    <mergeCell ref="A14:A18"/>
    <mergeCell ref="E9:E13"/>
    <mergeCell ref="C15:C16"/>
    <mergeCell ref="G14:G18"/>
    <mergeCell ref="E19:E22"/>
    <mergeCell ref="F19:F22"/>
    <mergeCell ref="F14:F18"/>
    <mergeCell ref="B10:D10"/>
    <mergeCell ref="B9:D9"/>
    <mergeCell ref="B14:B16"/>
    <mergeCell ref="B11:D11"/>
    <mergeCell ref="B13:D13"/>
    <mergeCell ref="B12:D12"/>
    <mergeCell ref="B26:B27"/>
    <mergeCell ref="C23:D23"/>
    <mergeCell ref="C24:D25"/>
    <mergeCell ref="H23:H27"/>
    <mergeCell ref="A1:H1"/>
    <mergeCell ref="B8:D8"/>
    <mergeCell ref="D3:H3"/>
    <mergeCell ref="C17:C18"/>
    <mergeCell ref="D17:D18"/>
    <mergeCell ref="F9:F13"/>
    <mergeCell ref="E14:E18"/>
    <mergeCell ref="A9:A13"/>
    <mergeCell ref="D4:H4"/>
    <mergeCell ref="D5:H5"/>
    <mergeCell ref="H14:H18"/>
    <mergeCell ref="B17:B18"/>
    <mergeCell ref="F38:H38"/>
    <mergeCell ref="A28:A31"/>
    <mergeCell ref="G28:G31"/>
    <mergeCell ref="F35:H35"/>
    <mergeCell ref="F32:F33"/>
    <mergeCell ref="H32:H33"/>
    <mergeCell ref="B28:D31"/>
    <mergeCell ref="A32:A33"/>
    <mergeCell ref="T9:T13"/>
    <mergeCell ref="T14:T18"/>
    <mergeCell ref="T19:T22"/>
    <mergeCell ref="T23:T27"/>
    <mergeCell ref="G23:G27"/>
    <mergeCell ref="N27:Q31"/>
    <mergeCell ref="J28:K31"/>
    <mergeCell ref="S9:S13"/>
    <mergeCell ref="H9:H13"/>
    <mergeCell ref="G19:G22"/>
    <mergeCell ref="H19:H22"/>
    <mergeCell ref="G9:G13"/>
    <mergeCell ref="C26:D27"/>
    <mergeCell ref="A46:H46"/>
    <mergeCell ref="H28:H31"/>
    <mergeCell ref="C32:E32"/>
    <mergeCell ref="C33:E33"/>
    <mergeCell ref="F28:F31"/>
    <mergeCell ref="E28:E31"/>
    <mergeCell ref="F40:H45"/>
    <mergeCell ref="F36:H37"/>
    <mergeCell ref="A36:E45"/>
    <mergeCell ref="A35:E35"/>
    <mergeCell ref="F39:H39"/>
    <mergeCell ref="A23:A27"/>
    <mergeCell ref="F23:F27"/>
    <mergeCell ref="B24:B25"/>
    <mergeCell ref="E23:E27"/>
    <mergeCell ref="V23:V27"/>
    <mergeCell ref="V28:V31"/>
    <mergeCell ref="S14:S18"/>
    <mergeCell ref="S19:S22"/>
    <mergeCell ref="S23:S27"/>
    <mergeCell ref="S28:S31"/>
    <mergeCell ref="T28:T31"/>
    <mergeCell ref="X19:X22"/>
    <mergeCell ref="Y19:Y22"/>
    <mergeCell ref="AA19:AA22"/>
    <mergeCell ref="V9:V13"/>
    <mergeCell ref="V14:V18"/>
    <mergeCell ref="V19:V22"/>
  </mergeCells>
  <phoneticPr fontId="1" type="noConversion"/>
  <conditionalFormatting sqref="C22:D22">
    <cfRule type="containsBlanks" dxfId="7" priority="6" stopIfTrue="1">
      <formula>LEN(TRIM(C22))=0</formula>
    </cfRule>
    <cfRule type="cellIs" dxfId="6" priority="7" stopIfTrue="1" operator="greaterThan">
      <formula>1</formula>
    </cfRule>
    <cfRule type="cellIs" dxfId="5" priority="10" stopIfTrue="1" operator="lessThanOrEqual">
      <formula>1</formula>
    </cfRule>
  </conditionalFormatting>
  <conditionalFormatting sqref="F19:F22">
    <cfRule type="containsText" dxfId="4" priority="1" stopIfTrue="1" operator="containsText" text="See Warning Center Note Below.">
      <formula>NOT(ISERROR(SEARCH("See Warning Center Note Below.",F19)))</formula>
    </cfRule>
  </conditionalFormatting>
  <conditionalFormatting sqref="F32:H33">
    <cfRule type="cellIs" dxfId="3" priority="11" stopIfTrue="1" operator="lessThanOrEqual">
      <formula>10</formula>
    </cfRule>
    <cfRule type="cellIs" dxfId="2" priority="13" stopIfTrue="1" operator="greaterThan">
      <formula>10</formula>
    </cfRule>
  </conditionalFormatting>
  <conditionalFormatting sqref="F36:H38">
    <cfRule type="notContainsBlanks" dxfId="1" priority="3" stopIfTrue="1">
      <formula>LEN(TRIM(F36))&gt;0</formula>
    </cfRule>
  </conditionalFormatting>
  <conditionalFormatting sqref="H19:H22">
    <cfRule type="containsText" dxfId="0" priority="2" stopIfTrue="1" operator="containsText" text="See Warning Center Note Below.">
      <formula>NOT(ISERROR(SEARCH("See Warning Center Note Below.",H19)))</formula>
    </cfRule>
  </conditionalFormatting>
  <dataValidations count="6">
    <dataValidation type="whole" allowBlank="1" showErrorMessage="1" errorTitle="Number Only" error="Please enter a whole number between 0 and 10." sqref="E9:E13 G9:G13" xr:uid="{00000000-0002-0000-0000-000000000000}">
      <formula1>0</formula1>
      <formula2>10</formula2>
    </dataValidation>
    <dataValidation type="whole" operator="greaterThanOrEqual" allowBlank="1" showErrorMessage="1" error="Please enter a whole number greater than or equal to zero." sqref="C15:D16" xr:uid="{00000000-0002-0000-0000-000001000000}">
      <formula1>0</formula1>
    </dataValidation>
    <dataValidation type="whole" operator="greaterThanOrEqual" allowBlank="1" showErrorMessage="1" error="Please enter a whole number greater than or equal to one." sqref="C17:D17" xr:uid="{00000000-0002-0000-0000-000002000000}">
      <formula1>1</formula1>
    </dataValidation>
    <dataValidation operator="greaterThan" allowBlank="1" showErrorMessage="1" errorTitle="Number Only" error="Please enter a whole number greater than or equal to zero." sqref="G14:G18 E14:E18" xr:uid="{00000000-0002-0000-0000-000003000000}"/>
    <dataValidation type="decimal" operator="greaterThanOrEqual" allowBlank="1" showErrorMessage="1" errorTitle="Number Only" error="Please enter a number greater than or equal to zero." sqref="E19:E22 G28:G31 E28:E31 G19:G22" xr:uid="{00000000-0002-0000-0000-000004000000}">
      <formula1>0</formula1>
    </dataValidation>
    <dataValidation type="decimal" allowBlank="1" showErrorMessage="1" errorTitle="Number Only" error="Please enter a number between zero and ninety." sqref="E23:E27 G23:G27" xr:uid="{00000000-0002-0000-0000-000005000000}">
      <formula1>0</formula1>
      <formula2>90</formula2>
    </dataValidation>
  </dataValidations>
  <printOptions horizontalCentered="1"/>
  <pageMargins left="0.5" right="0.5" top="0.62" bottom="1.02" header="0.49" footer="0.5"/>
  <pageSetup scale="89" orientation="portrait" r:id="rId1"/>
  <headerFooter alignWithMargins="0">
    <oddFooter>&amp;L© 2023 The Ergonomics Center&amp;CVersion 1.0&amp;RErgoCenter.NCSU.edu</oddFooter>
  </headerFooter>
  <ignoredErrors>
    <ignoredError sqref="G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8" r:id="rId4" name="Option Button 84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47625</xdr:rowOff>
                  </from>
                  <to>
                    <xdr:col>1</xdr:col>
                    <xdr:colOff>1219200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" name="Option Button 85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47625</xdr:rowOff>
                  </from>
                  <to>
                    <xdr:col>1</xdr:col>
                    <xdr:colOff>1219200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" name="Group Box 128">
              <controlPr defaultSize="0" autoFill="0" autoPict="0" altText="Left">
                <anchor moveWithCells="1">
                  <from>
                    <xdr:col>1</xdr:col>
                    <xdr:colOff>0</xdr:colOff>
                    <xdr:row>22</xdr:row>
                    <xdr:rowOff>47625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" name="Option Button 130">
              <controlPr defaultSize="0" autoFill="0" autoLine="0" autoPict="0">
                <anchor moveWithCells="1">
                  <from>
                    <xdr:col>2</xdr:col>
                    <xdr:colOff>95250</xdr:colOff>
                    <xdr:row>23</xdr:row>
                    <xdr:rowOff>47625</xdr:rowOff>
                  </from>
                  <to>
                    <xdr:col>3</xdr:col>
                    <xdr:colOff>533400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" name="Option Button 131">
              <controlPr defaultSize="0" autoFill="0" autoLine="0" autoPict="0">
                <anchor moveWithCells="1">
                  <from>
                    <xdr:col>2</xdr:col>
                    <xdr:colOff>95250</xdr:colOff>
                    <xdr:row>25</xdr:row>
                    <xdr:rowOff>47625</xdr:rowOff>
                  </from>
                  <to>
                    <xdr:col>3</xdr:col>
                    <xdr:colOff>533400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" name="Group Box 132">
              <controlPr defaultSize="0" autoFill="0" autoPict="0" altText="Left">
                <anchor moveWithCells="1">
                  <from>
                    <xdr:col>2</xdr:col>
                    <xdr:colOff>9525</xdr:colOff>
                    <xdr:row>22</xdr:row>
                    <xdr:rowOff>47625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Strain Index</vt:lpstr>
      <vt:lpstr>'Revised Strain Index'!Print_Area</vt:lpstr>
    </vt:vector>
  </TitlesOfParts>
  <Company>The Ergonomics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Downey</dc:creator>
  <cp:lastModifiedBy>Stephen McNierney</cp:lastModifiedBy>
  <cp:lastPrinted>2017-12-20T16:58:42Z</cp:lastPrinted>
  <dcterms:created xsi:type="dcterms:W3CDTF">2007-04-24T17:32:26Z</dcterms:created>
  <dcterms:modified xsi:type="dcterms:W3CDTF">2023-11-02T16:44:35Z</dcterms:modified>
</cp:coreProperties>
</file>